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6 ELABORACION\1er trim\"/>
    </mc:Choice>
  </mc:AlternateContent>
  <bookViews>
    <workbookView xWindow="0" yWindow="0" windowWidth="28800" windowHeight="11715"/>
  </bookViews>
  <sheets>
    <sheet name="Estado Situacion Financiera" sheetId="1" r:id="rId1"/>
    <sheet name="fuente2" sheetId="3" state="hidden" r:id="rId2"/>
    <sheet name="BExRepositorySheet" sheetId="5" state="veryHidden" r:id="rId3"/>
    <sheet name="fuente3" sheetId="4" state="hidden" r:id="rId4"/>
  </sheets>
  <externalReferences>
    <externalReference r:id="rId5"/>
  </externalReferences>
  <definedNames>
    <definedName name="_xlnm.Print_Area" localSheetId="0">'Estado Situacion Financiera'!$B$3:$I$65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H55" i="1"/>
  <c r="I53" i="1"/>
  <c r="H53" i="1"/>
  <c r="I42" i="1"/>
  <c r="H42" i="1"/>
  <c r="I37" i="1"/>
  <c r="H37" i="1"/>
  <c r="D34" i="1"/>
  <c r="D33" i="1"/>
  <c r="D20" i="1"/>
  <c r="C37" i="4"/>
  <c r="B37" i="4"/>
  <c r="A37" i="4"/>
  <c r="C36" i="4"/>
  <c r="B36" i="4"/>
  <c r="A36" i="4"/>
  <c r="C35" i="4"/>
  <c r="B35" i="4"/>
  <c r="A35" i="4"/>
  <c r="C34" i="4"/>
  <c r="B34" i="4"/>
  <c r="A34" i="4"/>
  <c r="C33" i="4"/>
  <c r="B33" i="4"/>
  <c r="A33" i="4"/>
  <c r="C32" i="4"/>
  <c r="B32" i="4"/>
  <c r="A32" i="4"/>
  <c r="C31" i="4"/>
  <c r="B31" i="4"/>
  <c r="A31" i="4"/>
  <c r="C30" i="4"/>
  <c r="B30" i="4"/>
  <c r="A30" i="4"/>
  <c r="C29" i="4"/>
  <c r="B29" i="4"/>
  <c r="A29" i="4"/>
  <c r="C28" i="4"/>
  <c r="B28" i="4"/>
  <c r="A28" i="4"/>
  <c r="C27" i="4"/>
  <c r="B27" i="4"/>
  <c r="A27" i="4"/>
  <c r="C26" i="4"/>
  <c r="B26" i="4"/>
  <c r="A26" i="4"/>
  <c r="C25" i="4"/>
  <c r="B25" i="4"/>
  <c r="A25" i="4"/>
  <c r="C24" i="4"/>
  <c r="B24" i="4"/>
  <c r="A24" i="4"/>
  <c r="C23" i="4"/>
  <c r="B23" i="4"/>
  <c r="A23" i="4"/>
  <c r="C22" i="4"/>
  <c r="B22" i="4"/>
  <c r="A22" i="4"/>
  <c r="C21" i="4"/>
  <c r="B21" i="4"/>
  <c r="A21" i="4"/>
  <c r="C20" i="4"/>
  <c r="B20" i="4"/>
  <c r="A20" i="4"/>
  <c r="C19" i="4"/>
  <c r="B19" i="4"/>
  <c r="A19" i="4"/>
  <c r="C18" i="4"/>
  <c r="B18" i="4"/>
  <c r="A18" i="4"/>
  <c r="C17" i="4"/>
  <c r="B17" i="4"/>
  <c r="A17" i="4"/>
  <c r="C16" i="4"/>
  <c r="B16" i="4"/>
  <c r="A16" i="4"/>
  <c r="C15" i="4"/>
  <c r="B15" i="4"/>
  <c r="A15" i="4"/>
  <c r="C14" i="4"/>
  <c r="B14" i="4"/>
  <c r="A14" i="4"/>
  <c r="C13" i="4"/>
  <c r="B13" i="4"/>
  <c r="A13" i="4"/>
  <c r="C12" i="4"/>
  <c r="B12" i="4"/>
  <c r="A12" i="4"/>
  <c r="C11" i="4"/>
  <c r="B11" i="4"/>
  <c r="A11" i="4"/>
  <c r="C10" i="4"/>
  <c r="B10" i="4"/>
  <c r="A10" i="4"/>
  <c r="C9" i="4"/>
  <c r="B9" i="4"/>
  <c r="A9" i="4"/>
  <c r="C8" i="4"/>
  <c r="B8" i="4"/>
  <c r="A8" i="4"/>
  <c r="C7" i="4"/>
  <c r="B7" i="4"/>
  <c r="A7" i="4"/>
  <c r="C6" i="4"/>
  <c r="B6" i="4"/>
  <c r="A6" i="4"/>
  <c r="C5" i="4"/>
  <c r="B5" i="4"/>
  <c r="A5" i="4"/>
  <c r="C4" i="4"/>
  <c r="B4" i="4"/>
  <c r="A4" i="4"/>
  <c r="C3" i="4"/>
  <c r="B3" i="4"/>
  <c r="A3" i="4"/>
  <c r="C2" i="4"/>
  <c r="B2" i="4"/>
  <c r="A2" i="4"/>
  <c r="C1" i="4"/>
  <c r="B1" i="4"/>
  <c r="B1" i="3"/>
  <c r="C23" i="3"/>
  <c r="B23" i="3"/>
  <c r="A23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C14" i="3"/>
  <c r="B14" i="3"/>
  <c r="A14" i="3"/>
  <c r="C13" i="3"/>
  <c r="B13" i="3"/>
  <c r="A13" i="3"/>
  <c r="C12" i="3"/>
  <c r="B12" i="3"/>
  <c r="A12" i="3"/>
  <c r="C11" i="3"/>
  <c r="B11" i="3"/>
  <c r="A11" i="3"/>
  <c r="C10" i="3"/>
  <c r="B10" i="3"/>
  <c r="A10" i="3"/>
  <c r="C9" i="3"/>
  <c r="B9" i="3"/>
  <c r="A9" i="3"/>
  <c r="C8" i="3"/>
  <c r="B8" i="3"/>
  <c r="A8" i="3"/>
  <c r="C7" i="3"/>
  <c r="B7" i="3"/>
  <c r="A7" i="3"/>
  <c r="C6" i="3"/>
  <c r="B6" i="3"/>
  <c r="A6" i="3"/>
  <c r="C5" i="3"/>
  <c r="B5" i="3"/>
  <c r="A5" i="3"/>
  <c r="C4" i="3"/>
  <c r="B4" i="3"/>
  <c r="A4" i="3"/>
  <c r="C3" i="3"/>
  <c r="B3" i="3"/>
  <c r="A3" i="3"/>
  <c r="C2" i="3"/>
  <c r="B2" i="3"/>
  <c r="A2" i="3"/>
  <c r="C1" i="3"/>
  <c r="E33" i="1" l="1"/>
  <c r="E20" i="1"/>
  <c r="E34" i="1" l="1"/>
  <c r="I32" i="1"/>
  <c r="I21" i="1"/>
  <c r="H32" i="1"/>
  <c r="H21" i="1"/>
  <c r="H34" i="1" l="1"/>
  <c r="I34" i="1"/>
</calcChain>
</file>

<file path=xl/sharedStrings.xml><?xml version="1.0" encoding="utf-8"?>
<sst xmlns="http://schemas.openxmlformats.org/spreadsheetml/2006/main" count="102" uniqueCount="69">
  <si>
    <t>Las notas adjuntas forman parte integral  de los Estados Financieros.</t>
  </si>
  <si>
    <t>GOBIERNO DEL ESTADO DE MICHOACAN DE OCAMPO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</si>
  <si>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</si>
  <si>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</si>
  <si>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</si>
  <si>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</si>
  <si>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</si>
  <si>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</si>
  <si>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</si>
  <si>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</si>
  <si>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/>
  </si>
  <si>
    <t>TOTAL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</si>
  <si>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</si>
  <si>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</si>
  <si>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</si>
  <si>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</si>
  <si>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</si>
  <si>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</si>
  <si>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</si>
  <si>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</si>
  <si>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</si>
  <si>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</si>
  <si>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 ACTIVOS NO CIRCULANTES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</si>
  <si>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</si>
  <si>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</si>
  <si>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</si>
  <si>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</si>
  <si>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</si>
  <si>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</si>
  <si>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</si>
  <si>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</si>
  <si>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</si>
  <si>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TOTAL DE PASIVOS CIRCULANTES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</si>
  <si>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</si>
  <si>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</si>
  <si>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</si>
  <si>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</si>
  <si>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</si>
  <si>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</si>
  <si>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</si>
  <si>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</si>
  <si>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 PASIVO</t>
  </si>
  <si>
    <t>HACIENDA PÚBLICA/PATRIMONIO</t>
  </si>
  <si>
    <t>HACIENDA PÚBLICA/PATRIMONIO CONTRIBUIDO</t>
  </si>
  <si>
    <t>APORTACIONES</t>
  </si>
  <si>
    <t>DONACIONES DE CAPITAL</t>
  </si>
  <si>
    <t>ACTUALIZACIONES DE LA HACIENDA PÚBLICA/ 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</si>
  <si>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</si>
  <si>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</si>
  <si>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</si>
  <si>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</si>
  <si>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</si>
  <si>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
PÚBLICA/PATRIMONIO</t>
  </si>
  <si>
    <t>RESULTADO POR POSICIÓN MONETARIA</t>
  </si>
  <si>
    <t>RESULTADO POR TENENCIA DE ACTIVOS NO MONETARIOS</t>
  </si>
  <si>
    <t>TOTAL HACIENDA PÚBLICA /PATRIMONIO</t>
  </si>
  <si>
    <t>TOTAL DE PASIVO Y HACIENDA PÚBLICA/PATRIMONIO</t>
  </si>
  <si>
    <t>TOTAL DE ACTIVO</t>
  </si>
  <si>
    <t>DR. GUSTAVO OBLEA ROSALES</t>
  </si>
  <si>
    <t>DIRECTOR DE CONTABILIDAD GUBERNAMENTAL</t>
  </si>
  <si>
    <t>“Bajo protesta de decir verdad declaro que los Estados Financieros y sus notas, son razonablemente correctos y son responsabilidad del Emisor”</t>
  </si>
  <si>
    <t>Estado de Situación Financiera</t>
  </si>
  <si>
    <t>ACTIVO</t>
  </si>
  <si>
    <t>PASIVO</t>
  </si>
  <si>
    <t>CONCEPTO</t>
  </si>
  <si>
    <t>(Cifras en pesos)</t>
  </si>
  <si>
    <t>RESULTADO DEL EJERCICIO (AHORRO/ DESAHORRO)</t>
  </si>
  <si>
    <t xml:space="preserve">al 31 de marzo del año 2026 </t>
  </si>
  <si>
    <t>Morelia, Michoacán, 30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</si>
</sst>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_(* #,##0.00_);_(* \(#,##0.00\);_(* &quot;-&quot;??_);_(@_)"/>
    <numFmt numFmtId="165" formatCode="#,##0.00;\-\ #,##0.00"/>
    <numFmt numFmtId="166" formatCode="#,##0.0000000"/>
    <numFmt numFmtId="167" formatCode="#,##0.0000000;\-\ #,##0.0000000"/>
    <numFmt numFmtId="168" formatCode="0_ ;\-0\ "/>
    <numFmt numFmtId="169" formatCode="#,##0_ ;\-#,##0\ "/>
    <numFmt numFmtId="170" formatCode="#,##0_);\(#,##0\)"/>
    <numFmt numFmtId="171" formatCode="_(* #,##0_);_(* \(#,##0\);_(* &quot;-&quot;??_);_(@_)"/>
    <numFmt numFmtId="172" formatCode="#,##0_ ;[Red]\-#,##0\ "/>
    <numFmt numFmtId="173" formatCode="_-* #,##0_-;\-* #,##0_-;_-* &quot;-&quot;??_-;_-@_-"/>
    <numFmt numFmtId="174" formatCode="#,##0.00_);\(#,##0.00\)"/>
    <numFmt numFmtId="175" formatCode="#,##0.00_ ;\-#,##0.00\ "/>
  </numFmts>
  <fonts count="42" x14ac:knownFonts="1">
    <font>
      <sz val="10"/>
      <name val="Arial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7"/>
      <color theme="0"/>
      <name val="Arial"/>
      <family val="2"/>
    </font>
    <font>
      <sz val="7"/>
      <color theme="0"/>
      <name val="Arial"/>
      <family val="2"/>
    </font>
    <font>
      <b/>
      <sz val="8"/>
      <color theme="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sz val="10"/>
      <name val="Arial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63">
    <xf numFmtId="0" fontId="0" fillId="0" borderId="0"/>
    <xf numFmtId="0" fontId="25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26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1" fillId="6" borderId="0" applyNumberFormat="0" applyBorder="0" applyAlignment="0" applyProtection="0"/>
    <xf numFmtId="0" fontId="12" fillId="5" borderId="0" applyNumberFormat="0" applyBorder="0" applyAlignment="0" applyProtection="0"/>
    <xf numFmtId="0" fontId="10" fillId="5" borderId="3" applyNumberFormat="0" applyAlignment="0" applyProtection="0"/>
    <xf numFmtId="0" fontId="13" fillId="3" borderId="8" applyNumberFormat="0" applyAlignment="0" applyProtection="0"/>
    <xf numFmtId="0" fontId="5" fillId="3" borderId="3" applyNumberFormat="0" applyAlignment="0" applyProtection="0"/>
    <xf numFmtId="0" fontId="7" fillId="0" borderId="5" applyNumberFormat="0" applyFill="0" applyAlignment="0" applyProtection="0"/>
    <xf numFmtId="0" fontId="6" fillId="4" borderId="4" applyNumberFormat="0" applyAlignment="0" applyProtection="0"/>
    <xf numFmtId="0" fontId="23" fillId="0" borderId="0" applyNumberFormat="0" applyFill="0" applyBorder="0" applyAlignment="0" applyProtection="0"/>
    <xf numFmtId="0" fontId="3" fillId="7" borderId="7" applyNumberFormat="0" applyFont="0" applyAlignment="0" applyProtection="0"/>
    <xf numFmtId="0" fontId="24" fillId="0" borderId="0" applyNumberFormat="0" applyFill="0" applyBorder="0" applyAlignment="0" applyProtection="0"/>
    <xf numFmtId="0" fontId="27" fillId="0" borderId="14" applyNumberFormat="0" applyFill="0" applyAlignment="0" applyProtection="0"/>
    <xf numFmtId="4" fontId="14" fillId="8" borderId="9" applyNumberFormat="0" applyProtection="0">
      <alignment vertical="center"/>
    </xf>
    <xf numFmtId="4" fontId="15" fillId="8" borderId="9" applyNumberFormat="0" applyProtection="0">
      <alignment vertical="center"/>
    </xf>
    <xf numFmtId="4" fontId="14" fillId="8" borderId="9" applyNumberFormat="0" applyProtection="0">
      <alignment horizontal="left" vertical="center" indent="1"/>
    </xf>
    <xf numFmtId="0" fontId="14" fillId="8" borderId="9" applyNumberFormat="0" applyProtection="0">
      <alignment horizontal="left" vertical="top" indent="1"/>
    </xf>
    <xf numFmtId="4" fontId="14" fillId="9" borderId="0" applyNumberFormat="0" applyProtection="0">
      <alignment horizontal="left" vertical="center" indent="1"/>
    </xf>
    <xf numFmtId="4" fontId="16" fillId="10" borderId="9" applyNumberFormat="0" applyProtection="0">
      <alignment horizontal="right" vertical="center"/>
    </xf>
    <xf numFmtId="4" fontId="16" fillId="11" borderId="9" applyNumberFormat="0" applyProtection="0">
      <alignment horizontal="right" vertical="center"/>
    </xf>
    <xf numFmtId="4" fontId="16" fillId="12" borderId="9" applyNumberFormat="0" applyProtection="0">
      <alignment horizontal="right" vertical="center"/>
    </xf>
    <xf numFmtId="4" fontId="16" fillId="13" borderId="9" applyNumberFormat="0" applyProtection="0">
      <alignment horizontal="right" vertical="center"/>
    </xf>
    <xf numFmtId="4" fontId="16" fillId="14" borderId="9" applyNumberFormat="0" applyProtection="0">
      <alignment horizontal="right" vertical="center"/>
    </xf>
    <xf numFmtId="4" fontId="16" fillId="15" borderId="9" applyNumberFormat="0" applyProtection="0">
      <alignment horizontal="right" vertical="center"/>
    </xf>
    <xf numFmtId="4" fontId="16" fillId="16" borderId="9" applyNumberFormat="0" applyProtection="0">
      <alignment horizontal="right" vertical="center"/>
    </xf>
    <xf numFmtId="4" fontId="16" fillId="17" borderId="9" applyNumberFormat="0" applyProtection="0">
      <alignment horizontal="right" vertical="center"/>
    </xf>
    <xf numFmtId="4" fontId="16" fillId="18" borderId="9" applyNumberFormat="0" applyProtection="0">
      <alignment horizontal="right" vertical="center"/>
    </xf>
    <xf numFmtId="4" fontId="14" fillId="19" borderId="10" applyNumberFormat="0" applyProtection="0">
      <alignment horizontal="left" vertical="center" indent="1"/>
    </xf>
    <xf numFmtId="4" fontId="16" fillId="20" borderId="0" applyNumberFormat="0" applyProtection="0">
      <alignment horizontal="left" vertical="center" indent="1"/>
    </xf>
    <xf numFmtId="4" fontId="17" fillId="21" borderId="0" applyNumberFormat="0" applyProtection="0">
      <alignment horizontal="left" vertical="center" indent="1"/>
    </xf>
    <xf numFmtId="4" fontId="16" fillId="9" borderId="9" applyNumberFormat="0" applyProtection="0">
      <alignment horizontal="right" vertical="center"/>
    </xf>
    <xf numFmtId="4" fontId="18" fillId="20" borderId="0" applyNumberFormat="0" applyProtection="0">
      <alignment horizontal="left" vertical="center" indent="1"/>
    </xf>
    <xf numFmtId="4" fontId="18" fillId="9" borderId="0" applyNumberFormat="0" applyProtection="0">
      <alignment horizontal="left" vertical="center" indent="1"/>
    </xf>
    <xf numFmtId="0" fontId="3" fillId="21" borderId="9" applyNumberFormat="0" applyProtection="0">
      <alignment horizontal="left" vertical="center" indent="1"/>
    </xf>
    <xf numFmtId="0" fontId="3" fillId="21" borderId="9" applyNumberFormat="0" applyProtection="0">
      <alignment horizontal="left" vertical="top" indent="1"/>
    </xf>
    <xf numFmtId="0" fontId="3" fillId="9" borderId="9" applyNumberFormat="0" applyProtection="0">
      <alignment horizontal="left" vertical="center" indent="1"/>
    </xf>
    <xf numFmtId="0" fontId="3" fillId="9" borderId="9" applyNumberFormat="0" applyProtection="0">
      <alignment horizontal="left" vertical="top" indent="1"/>
    </xf>
    <xf numFmtId="0" fontId="3" fillId="22" borderId="9" applyNumberFormat="0" applyProtection="0">
      <alignment horizontal="left" vertical="center" indent="1"/>
    </xf>
    <xf numFmtId="0" fontId="3" fillId="22" borderId="9" applyNumberFormat="0" applyProtection="0">
      <alignment horizontal="left" vertical="top" indent="1"/>
    </xf>
    <xf numFmtId="0" fontId="3" fillId="20" borderId="9" applyNumberFormat="0" applyProtection="0">
      <alignment horizontal="left" vertical="center" indent="1"/>
    </xf>
    <xf numFmtId="0" fontId="3" fillId="20" borderId="9" applyNumberFormat="0" applyProtection="0">
      <alignment horizontal="left" vertical="top" indent="1"/>
    </xf>
    <xf numFmtId="0" fontId="3" fillId="23" borderId="11" applyNumberFormat="0">
      <protection locked="0"/>
    </xf>
    <xf numFmtId="4" fontId="16" fillId="24" borderId="9" applyNumberFormat="0" applyProtection="0">
      <alignment vertical="center"/>
    </xf>
    <xf numFmtId="4" fontId="19" fillId="24" borderId="9" applyNumberFormat="0" applyProtection="0">
      <alignment vertical="center"/>
    </xf>
    <xf numFmtId="4" fontId="16" fillId="24" borderId="9" applyNumberFormat="0" applyProtection="0">
      <alignment horizontal="left" vertical="center" indent="1"/>
    </xf>
    <xf numFmtId="0" fontId="16" fillId="24" borderId="9" applyNumberFormat="0" applyProtection="0">
      <alignment horizontal="left" vertical="top" indent="1"/>
    </xf>
    <xf numFmtId="4" fontId="16" fillId="20" borderId="9" applyNumberFormat="0" applyProtection="0">
      <alignment horizontal="right" vertical="center"/>
    </xf>
    <xf numFmtId="4" fontId="19" fillId="20" borderId="9" applyNumberFormat="0" applyProtection="0">
      <alignment horizontal="right" vertical="center"/>
    </xf>
    <xf numFmtId="4" fontId="16" fillId="9" borderId="9" applyNumberFormat="0" applyProtection="0">
      <alignment horizontal="left" vertical="center" indent="1"/>
    </xf>
    <xf numFmtId="0" fontId="16" fillId="9" borderId="9" applyNumberFormat="0" applyProtection="0">
      <alignment horizontal="left" vertical="top" indent="1"/>
    </xf>
    <xf numFmtId="4" fontId="20" fillId="25" borderId="0" applyNumberFormat="0" applyProtection="0">
      <alignment horizontal="left" vertical="center" indent="1"/>
    </xf>
    <xf numFmtId="4" fontId="21" fillId="20" borderId="9" applyNumberFormat="0" applyProtection="0">
      <alignment horizontal="right" vertical="center"/>
    </xf>
    <xf numFmtId="0" fontId="22" fillId="0" borderId="0" applyNumberFormat="0" applyFill="0" applyBorder="0" applyAlignment="0" applyProtection="0"/>
    <xf numFmtId="164" fontId="29" fillId="0" borderId="0" applyFont="0" applyFill="0" applyBorder="0" applyAlignment="0" applyProtection="0"/>
    <xf numFmtId="0" fontId="3" fillId="0" borderId="0"/>
    <xf numFmtId="4" fontId="16" fillId="20" borderId="0" applyNumberFormat="0" applyProtection="0">
      <alignment horizontal="left" vertical="center" indent="1"/>
    </xf>
    <xf numFmtId="4" fontId="16" fillId="9" borderId="0" applyNumberFormat="0" applyProtection="0">
      <alignment horizontal="left" vertical="center" indent="1"/>
    </xf>
    <xf numFmtId="9" fontId="41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quotePrefix="1" applyFont="1"/>
    <xf numFmtId="0" fontId="1" fillId="0" borderId="0" xfId="0" applyFont="1"/>
    <xf numFmtId="14" fontId="1" fillId="0" borderId="0" xfId="0" applyNumberFormat="1" applyFont="1"/>
    <xf numFmtId="4" fontId="16" fillId="20" borderId="9" xfId="51" applyNumberFormat="1">
      <alignment horizontal="right" vertical="center"/>
    </xf>
    <xf numFmtId="165" fontId="16" fillId="20" borderId="9" xfId="51" applyNumberFormat="1">
      <alignment horizontal="right" vertical="center"/>
    </xf>
    <xf numFmtId="3" fontId="16" fillId="20" borderId="9" xfId="51" applyNumberFormat="1">
      <alignment horizontal="right" vertical="center"/>
    </xf>
    <xf numFmtId="0" fontId="14" fillId="9" borderId="0" xfId="22" applyNumberFormat="1">
      <alignment horizontal="left" vertical="center" indent="1"/>
    </xf>
    <xf numFmtId="0" fontId="16" fillId="9" borderId="9" xfId="53" applyNumberFormat="1">
      <alignment horizontal="left" vertical="center" indent="1"/>
    </xf>
    <xf numFmtId="14" fontId="0" fillId="0" borderId="0" xfId="0" applyNumberFormat="1"/>
    <xf numFmtId="166" fontId="16" fillId="20" borderId="9" xfId="51" applyNumberFormat="1">
      <alignment horizontal="right" vertical="center"/>
    </xf>
    <xf numFmtId="167" fontId="16" fillId="20" borderId="9" xfId="51" applyNumberFormat="1">
      <alignment horizontal="right" vertical="center"/>
    </xf>
    <xf numFmtId="0" fontId="34" fillId="0" borderId="0" xfId="0" applyFont="1" applyAlignment="1">
      <alignment horizontal="centerContinuous"/>
    </xf>
    <xf numFmtId="0" fontId="2" fillId="26" borderId="0" xfId="0" applyFont="1" applyFill="1" applyAlignment="1">
      <alignment horizontal="centerContinuous" vertical="center"/>
    </xf>
    <xf numFmtId="0" fontId="33" fillId="26" borderId="0" xfId="0" applyFont="1" applyFill="1" applyAlignment="1">
      <alignment horizontal="centerContinuous" vertical="center"/>
    </xf>
    <xf numFmtId="0" fontId="2" fillId="26" borderId="0" xfId="0" applyFont="1" applyFill="1" applyAlignment="1">
      <alignment horizontal="centerContinuous"/>
    </xf>
    <xf numFmtId="0" fontId="33" fillId="26" borderId="0" xfId="0" applyFont="1" applyFill="1" applyAlignment="1">
      <alignment horizontal="centerContinuous"/>
    </xf>
    <xf numFmtId="0" fontId="1" fillId="0" borderId="0" xfId="0" quotePrefix="1" applyFont="1" applyAlignment="1">
      <alignment wrapText="1"/>
    </xf>
    <xf numFmtId="4" fontId="1" fillId="0" borderId="0" xfId="0" quotePrefix="1" applyNumberFormat="1" applyFont="1" applyAlignment="1">
      <alignment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34" fillId="0" borderId="0" xfId="0" applyFont="1" applyAlignment="1">
      <alignment horizontal="centerContinuous" wrapText="1"/>
    </xf>
    <xf numFmtId="0" fontId="33" fillId="26" borderId="0" xfId="0" applyFont="1" applyFill="1" applyAlignment="1">
      <alignment horizontal="centerContinuous" vertical="center" wrapText="1"/>
    </xf>
    <xf numFmtId="0" fontId="33" fillId="26" borderId="0" xfId="0" applyFont="1" applyFill="1" applyAlignment="1">
      <alignment horizontal="centerContinuous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0" borderId="15" xfId="0" applyBorder="1" applyAlignment="1">
      <alignment wrapText="1"/>
    </xf>
    <xf numFmtId="0" fontId="30" fillId="0" borderId="1" xfId="0" applyFont="1" applyBorder="1" applyAlignment="1">
      <alignment horizontal="left" indent="1"/>
    </xf>
    <xf numFmtId="0" fontId="31" fillId="0" borderId="20" xfId="0" applyFont="1" applyBorder="1" applyAlignment="1">
      <alignment wrapText="1"/>
    </xf>
    <xf numFmtId="0" fontId="33" fillId="0" borderId="21" xfId="0" applyFont="1" applyBorder="1" applyAlignment="1">
      <alignment wrapText="1"/>
    </xf>
    <xf numFmtId="0" fontId="31" fillId="0" borderId="20" xfId="0" applyFont="1" applyBorder="1"/>
    <xf numFmtId="0" fontId="33" fillId="0" borderId="21" xfId="0" applyFont="1" applyBorder="1"/>
    <xf numFmtId="0" fontId="31" fillId="0" borderId="1" xfId="0" applyFont="1" applyBorder="1" applyAlignment="1">
      <alignment horizontal="left" indent="1"/>
    </xf>
    <xf numFmtId="169" fontId="32" fillId="0" borderId="20" xfId="58" applyNumberFormat="1" applyFont="1" applyFill="1" applyBorder="1" applyAlignment="1">
      <alignment wrapText="1"/>
    </xf>
    <xf numFmtId="169" fontId="32" fillId="0" borderId="21" xfId="58" applyNumberFormat="1" applyFont="1" applyFill="1" applyBorder="1" applyAlignment="1">
      <alignment wrapText="1"/>
    </xf>
    <xf numFmtId="170" fontId="33" fillId="0" borderId="20" xfId="58" applyNumberFormat="1" applyFont="1" applyFill="1" applyBorder="1"/>
    <xf numFmtId="170" fontId="33" fillId="0" borderId="21" xfId="58" applyNumberFormat="1" applyFont="1" applyFill="1" applyBorder="1"/>
    <xf numFmtId="169" fontId="33" fillId="0" borderId="20" xfId="58" applyNumberFormat="1" applyFont="1" applyFill="1" applyBorder="1" applyAlignment="1">
      <alignment wrapText="1"/>
    </xf>
    <xf numFmtId="169" fontId="33" fillId="0" borderId="21" xfId="58" applyNumberFormat="1" applyFont="1" applyFill="1" applyBorder="1" applyAlignment="1">
      <alignment wrapText="1"/>
    </xf>
    <xf numFmtId="171" fontId="33" fillId="0" borderId="0" xfId="58" applyNumberFormat="1" applyFont="1" applyFill="1" applyBorder="1" applyAlignment="1">
      <alignment wrapText="1"/>
    </xf>
    <xf numFmtId="0" fontId="31" fillId="0" borderId="1" xfId="0" applyFont="1" applyBorder="1" applyAlignment="1">
      <alignment horizontal="left" vertical="center" wrapText="1" indent="1"/>
    </xf>
    <xf numFmtId="171" fontId="33" fillId="0" borderId="0" xfId="58" applyNumberFormat="1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indent="1"/>
    </xf>
    <xf numFmtId="0" fontId="32" fillId="0" borderId="20" xfId="0" applyFont="1" applyBorder="1" applyAlignment="1">
      <alignment wrapText="1"/>
    </xf>
    <xf numFmtId="0" fontId="32" fillId="0" borderId="21" xfId="0" applyFont="1" applyBorder="1" applyAlignment="1">
      <alignment wrapText="1"/>
    </xf>
    <xf numFmtId="171" fontId="32" fillId="0" borderId="0" xfId="58" applyNumberFormat="1" applyFont="1" applyFill="1" applyBorder="1" applyAlignment="1">
      <alignment wrapText="1"/>
    </xf>
    <xf numFmtId="171" fontId="32" fillId="0" borderId="21" xfId="58" applyNumberFormat="1" applyFont="1" applyFill="1" applyBorder="1" applyAlignment="1">
      <alignment wrapText="1"/>
    </xf>
    <xf numFmtId="170" fontId="32" fillId="0" borderId="20" xfId="58" applyNumberFormat="1" applyFont="1" applyFill="1" applyBorder="1"/>
    <xf numFmtId="170" fontId="32" fillId="0" borderId="21" xfId="58" applyNumberFormat="1" applyFont="1" applyFill="1" applyBorder="1"/>
    <xf numFmtId="0" fontId="32" fillId="0" borderId="21" xfId="0" applyFont="1" applyBorder="1" applyAlignment="1">
      <alignment horizontal="left" wrapText="1"/>
    </xf>
    <xf numFmtId="0" fontId="33" fillId="0" borderId="20" xfId="0" applyFont="1" applyBorder="1"/>
    <xf numFmtId="171" fontId="33" fillId="0" borderId="21" xfId="58" applyNumberFormat="1" applyFont="1" applyFill="1" applyBorder="1"/>
    <xf numFmtId="0" fontId="31" fillId="0" borderId="1" xfId="0" applyFont="1" applyBorder="1" applyAlignment="1">
      <alignment horizontal="left" wrapText="1" indent="1"/>
    </xf>
    <xf numFmtId="0" fontId="32" fillId="0" borderId="22" xfId="0" applyFont="1" applyBorder="1" applyAlignment="1">
      <alignment wrapText="1"/>
    </xf>
    <xf numFmtId="173" fontId="32" fillId="0" borderId="20" xfId="58" applyNumberFormat="1" applyFont="1" applyFill="1" applyBorder="1" applyAlignment="1">
      <alignment horizontal="left" wrapText="1"/>
    </xf>
    <xf numFmtId="0" fontId="32" fillId="0" borderId="20" xfId="0" applyFont="1" applyBorder="1"/>
    <xf numFmtId="0" fontId="32" fillId="0" borderId="21" xfId="0" applyFont="1" applyBorder="1"/>
    <xf numFmtId="0" fontId="32" fillId="0" borderId="20" xfId="0" applyFont="1" applyBorder="1" applyAlignment="1">
      <alignment horizontal="left" wrapText="1"/>
    </xf>
    <xf numFmtId="171" fontId="33" fillId="0" borderId="21" xfId="58" applyNumberFormat="1" applyFont="1" applyFill="1" applyBorder="1" applyAlignment="1">
      <alignment wrapText="1"/>
    </xf>
    <xf numFmtId="171" fontId="33" fillId="0" borderId="27" xfId="58" applyNumberFormat="1" applyFont="1" applyFill="1" applyBorder="1" applyAlignment="1">
      <alignment wrapText="1"/>
    </xf>
    <xf numFmtId="0" fontId="32" fillId="0" borderId="20" xfId="0" applyFont="1" applyBorder="1" applyAlignment="1">
      <alignment horizontal="right" wrapText="1"/>
    </xf>
    <xf numFmtId="0" fontId="33" fillId="0" borderId="22" xfId="0" applyFont="1" applyBorder="1" applyAlignment="1">
      <alignment wrapText="1"/>
    </xf>
    <xf numFmtId="0" fontId="33" fillId="0" borderId="20" xfId="0" applyFont="1" applyBorder="1" applyAlignment="1">
      <alignment wrapText="1"/>
    </xf>
    <xf numFmtId="171" fontId="31" fillId="0" borderId="0" xfId="58" applyNumberFormat="1" applyFont="1" applyFill="1" applyBorder="1" applyAlignment="1">
      <alignment wrapText="1"/>
    </xf>
    <xf numFmtId="0" fontId="31" fillId="0" borderId="2" xfId="0" applyFont="1" applyBorder="1"/>
    <xf numFmtId="0" fontId="32" fillId="0" borderId="25" xfId="0" applyFont="1" applyBorder="1" applyAlignment="1">
      <alignment horizontal="right" wrapText="1"/>
    </xf>
    <xf numFmtId="0" fontId="33" fillId="0" borderId="26" xfId="0" applyFont="1" applyBorder="1" applyAlignment="1">
      <alignment wrapText="1"/>
    </xf>
    <xf numFmtId="0" fontId="32" fillId="0" borderId="25" xfId="0" applyFont="1" applyBorder="1" applyAlignment="1">
      <alignment horizontal="right"/>
    </xf>
    <xf numFmtId="0" fontId="33" fillId="0" borderId="26" xfId="0" applyFont="1" applyBorder="1"/>
    <xf numFmtId="0" fontId="35" fillId="27" borderId="17" xfId="0" applyFont="1" applyFill="1" applyBorder="1" applyAlignment="1">
      <alignment horizontal="centerContinuous" vertical="center"/>
    </xf>
    <xf numFmtId="0" fontId="36" fillId="27" borderId="16" xfId="0" applyFont="1" applyFill="1" applyBorder="1" applyAlignment="1">
      <alignment horizontal="centerContinuous" vertical="center" wrapText="1"/>
    </xf>
    <xf numFmtId="168" fontId="37" fillId="27" borderId="18" xfId="0" applyNumberFormat="1" applyFont="1" applyFill="1" applyBorder="1" applyAlignment="1">
      <alignment horizontal="centerContinuous" vertical="center" wrapText="1"/>
    </xf>
    <xf numFmtId="168" fontId="37" fillId="27" borderId="19" xfId="0" applyNumberFormat="1" applyFont="1" applyFill="1" applyBorder="1" applyAlignment="1">
      <alignment horizontal="centerContinuous" vertical="center" wrapText="1"/>
    </xf>
    <xf numFmtId="168" fontId="37" fillId="27" borderId="18" xfId="0" applyNumberFormat="1" applyFont="1" applyFill="1" applyBorder="1" applyAlignment="1">
      <alignment horizontal="centerContinuous" vertical="center"/>
    </xf>
    <xf numFmtId="168" fontId="37" fillId="27" borderId="19" xfId="0" applyNumberFormat="1" applyFont="1" applyFill="1" applyBorder="1" applyAlignment="1">
      <alignment horizontal="centerContinuous" vertical="center"/>
    </xf>
    <xf numFmtId="172" fontId="32" fillId="0" borderId="22" xfId="0" applyNumberFormat="1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33" fillId="0" borderId="0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33" fillId="0" borderId="0" xfId="0" applyFont="1" applyBorder="1" applyAlignment="1">
      <alignment horizontal="left" wrapText="1"/>
    </xf>
    <xf numFmtId="0" fontId="32" fillId="0" borderId="0" xfId="0" applyFont="1" applyBorder="1" applyAlignment="1">
      <alignment horizontal="left" wrapText="1"/>
    </xf>
    <xf numFmtId="172" fontId="32" fillId="0" borderId="0" xfId="0" applyNumberFormat="1" applyFont="1" applyBorder="1" applyAlignment="1">
      <alignment wrapText="1"/>
    </xf>
    <xf numFmtId="0" fontId="30" fillId="0" borderId="0" xfId="0" applyFont="1" applyBorder="1" applyAlignment="1">
      <alignment horizontal="left" wrapText="1"/>
    </xf>
    <xf numFmtId="172" fontId="33" fillId="0" borderId="0" xfId="0" applyNumberFormat="1" applyFont="1" applyBorder="1" applyAlignment="1">
      <alignment wrapText="1"/>
    </xf>
    <xf numFmtId="0" fontId="30" fillId="0" borderId="0" xfId="0" applyFont="1" applyBorder="1" applyAlignment="1">
      <alignment horizontal="right" wrapText="1"/>
    </xf>
    <xf numFmtId="0" fontId="31" fillId="0" borderId="30" xfId="0" applyFont="1" applyBorder="1" applyAlignment="1">
      <alignment wrapText="1"/>
    </xf>
    <xf numFmtId="0" fontId="31" fillId="0" borderId="31" xfId="0" applyFont="1" applyBorder="1"/>
    <xf numFmtId="0" fontId="33" fillId="0" borderId="32" xfId="0" applyFont="1" applyBorder="1"/>
    <xf numFmtId="0" fontId="33" fillId="0" borderId="1" xfId="0" applyFont="1" applyBorder="1" applyAlignment="1">
      <alignment wrapText="1"/>
    </xf>
    <xf numFmtId="169" fontId="32" fillId="0" borderId="1" xfId="58" applyNumberFormat="1" applyFont="1" applyFill="1" applyBorder="1" applyAlignment="1">
      <alignment wrapText="1"/>
    </xf>
    <xf numFmtId="169" fontId="33" fillId="0" borderId="1" xfId="58" applyNumberFormat="1" applyFont="1" applyFill="1" applyBorder="1" applyAlignment="1">
      <alignment wrapText="1"/>
    </xf>
    <xf numFmtId="3" fontId="33" fillId="0" borderId="1" xfId="58" applyNumberFormat="1" applyFont="1" applyFill="1" applyBorder="1" applyAlignment="1">
      <alignment wrapText="1"/>
    </xf>
    <xf numFmtId="0" fontId="32" fillId="0" borderId="1" xfId="0" applyFont="1" applyBorder="1" applyAlignment="1">
      <alignment wrapText="1"/>
    </xf>
    <xf numFmtId="171" fontId="32" fillId="0" borderId="1" xfId="58" applyNumberFormat="1" applyFont="1" applyFill="1" applyBorder="1" applyAlignment="1">
      <alignment wrapText="1"/>
    </xf>
    <xf numFmtId="0" fontId="32" fillId="0" borderId="1" xfId="0" applyFont="1" applyBorder="1" applyAlignment="1">
      <alignment horizontal="left" wrapText="1"/>
    </xf>
    <xf numFmtId="170" fontId="33" fillId="0" borderId="1" xfId="58" applyNumberFormat="1" applyFont="1" applyFill="1" applyBorder="1" applyAlignment="1">
      <alignment wrapText="1"/>
    </xf>
    <xf numFmtId="173" fontId="32" fillId="0" borderId="1" xfId="58" applyNumberFormat="1" applyFont="1" applyFill="1" applyBorder="1" applyAlignment="1">
      <alignment wrapText="1"/>
    </xf>
    <xf numFmtId="171" fontId="33" fillId="0" borderId="1" xfId="58" applyNumberFormat="1" applyFont="1" applyFill="1" applyBorder="1" applyAlignment="1">
      <alignment wrapText="1"/>
    </xf>
    <xf numFmtId="0" fontId="33" fillId="0" borderId="2" xfId="0" applyFont="1" applyBorder="1" applyAlignment="1">
      <alignment wrapText="1"/>
    </xf>
    <xf numFmtId="0" fontId="33" fillId="0" borderId="33" xfId="0" applyFont="1" applyBorder="1" applyAlignment="1">
      <alignment wrapText="1"/>
    </xf>
    <xf numFmtId="0" fontId="31" fillId="0" borderId="31" xfId="0" applyFont="1" applyBorder="1" applyAlignment="1">
      <alignment wrapText="1"/>
    </xf>
    <xf numFmtId="0" fontId="33" fillId="0" borderId="32" xfId="0" applyFont="1" applyBorder="1" applyAlignment="1">
      <alignment wrapText="1"/>
    </xf>
    <xf numFmtId="0" fontId="30" fillId="0" borderId="33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33" fillId="0" borderId="20" xfId="0" applyFont="1" applyFill="1" applyBorder="1"/>
    <xf numFmtId="174" fontId="32" fillId="0" borderId="20" xfId="58" applyNumberFormat="1" applyFont="1" applyFill="1" applyBorder="1"/>
    <xf numFmtId="164" fontId="33" fillId="0" borderId="20" xfId="58" applyNumberFormat="1" applyFont="1" applyFill="1" applyBorder="1" applyAlignment="1">
      <alignment wrapText="1"/>
    </xf>
    <xf numFmtId="164" fontId="33" fillId="0" borderId="21" xfId="58" applyNumberFormat="1" applyFont="1" applyFill="1" applyBorder="1" applyAlignment="1">
      <alignment wrapText="1"/>
    </xf>
    <xf numFmtId="164" fontId="32" fillId="0" borderId="20" xfId="58" applyNumberFormat="1" applyFont="1" applyFill="1" applyBorder="1" applyAlignment="1">
      <alignment wrapText="1"/>
    </xf>
    <xf numFmtId="164" fontId="32" fillId="0" borderId="21" xfId="58" applyNumberFormat="1" applyFont="1" applyFill="1" applyBorder="1" applyAlignment="1">
      <alignment wrapText="1"/>
    </xf>
    <xf numFmtId="43" fontId="33" fillId="0" borderId="20" xfId="58" applyNumberFormat="1" applyFont="1" applyFill="1" applyBorder="1" applyAlignment="1">
      <alignment wrapText="1"/>
    </xf>
    <xf numFmtId="43" fontId="33" fillId="0" borderId="21" xfId="58" applyNumberFormat="1" applyFont="1" applyFill="1" applyBorder="1" applyAlignment="1">
      <alignment wrapText="1"/>
    </xf>
    <xf numFmtId="43" fontId="32" fillId="0" borderId="20" xfId="58" applyNumberFormat="1" applyFont="1" applyFill="1" applyBorder="1" applyAlignment="1">
      <alignment horizontal="left" wrapText="1"/>
    </xf>
    <xf numFmtId="43" fontId="32" fillId="0" borderId="21" xfId="58" applyNumberFormat="1" applyFont="1" applyFill="1" applyBorder="1" applyAlignment="1">
      <alignment horizontal="left" wrapText="1"/>
    </xf>
    <xf numFmtId="43" fontId="32" fillId="0" borderId="23" xfId="58" applyNumberFormat="1" applyFont="1" applyFill="1" applyBorder="1" applyAlignment="1">
      <alignment wrapText="1"/>
    </xf>
    <xf numFmtId="43" fontId="32" fillId="0" borderId="24" xfId="58" applyNumberFormat="1" applyFont="1" applyFill="1" applyBorder="1" applyAlignment="1">
      <alignment wrapText="1"/>
    </xf>
    <xf numFmtId="174" fontId="33" fillId="0" borderId="20" xfId="58" applyNumberFormat="1" applyFont="1" applyFill="1" applyBorder="1"/>
    <xf numFmtId="174" fontId="33" fillId="0" borderId="21" xfId="58" applyNumberFormat="1" applyFont="1" applyFill="1" applyBorder="1"/>
    <xf numFmtId="174" fontId="32" fillId="0" borderId="21" xfId="58" applyNumberFormat="1" applyFont="1" applyFill="1" applyBorder="1"/>
    <xf numFmtId="43" fontId="32" fillId="0" borderId="20" xfId="58" applyNumberFormat="1" applyFont="1" applyFill="1" applyBorder="1"/>
    <xf numFmtId="43" fontId="32" fillId="0" borderId="21" xfId="58" applyNumberFormat="1" applyFont="1" applyFill="1" applyBorder="1"/>
    <xf numFmtId="43" fontId="33" fillId="0" borderId="20" xfId="58" applyNumberFormat="1" applyFont="1" applyFill="1" applyBorder="1"/>
    <xf numFmtId="43" fontId="33" fillId="0" borderId="21" xfId="58" applyNumberFormat="1" applyFont="1" applyFill="1" applyBorder="1"/>
    <xf numFmtId="175" fontId="33" fillId="0" borderId="20" xfId="58" applyNumberFormat="1" applyFont="1" applyFill="1" applyBorder="1" applyAlignment="1">
      <alignment wrapText="1"/>
    </xf>
    <xf numFmtId="175" fontId="33" fillId="0" borderId="21" xfId="58" applyNumberFormat="1" applyFont="1" applyFill="1" applyBorder="1" applyAlignment="1">
      <alignment wrapText="1"/>
    </xf>
    <xf numFmtId="0" fontId="39" fillId="0" borderId="29" xfId="0" applyFont="1" applyBorder="1" applyAlignment="1">
      <alignment horizontal="left" indent="1"/>
    </xf>
    <xf numFmtId="0" fontId="38" fillId="0" borderId="29" xfId="0" applyFont="1" applyBorder="1" applyAlignment="1"/>
    <xf numFmtId="0" fontId="40" fillId="0" borderId="0" xfId="0" applyFont="1" applyBorder="1" applyAlignment="1"/>
    <xf numFmtId="0" fontId="40" fillId="0" borderId="1" xfId="0" applyFont="1" applyBorder="1" applyAlignment="1"/>
    <xf numFmtId="4" fontId="0" fillId="0" borderId="0" xfId="0" applyNumberFormat="1"/>
    <xf numFmtId="174" fontId="32" fillId="0" borderId="27" xfId="58" applyNumberFormat="1" applyFont="1" applyFill="1" applyBorder="1"/>
    <xf numFmtId="174" fontId="33" fillId="0" borderId="27" xfId="58" applyNumberFormat="1" applyFont="1" applyFill="1" applyBorder="1"/>
    <xf numFmtId="174" fontId="32" fillId="0" borderId="34" xfId="58" applyNumberFormat="1" applyFont="1" applyFill="1" applyBorder="1"/>
    <xf numFmtId="170" fontId="33" fillId="0" borderId="27" xfId="58" applyNumberFormat="1" applyFont="1" applyFill="1" applyBorder="1"/>
    <xf numFmtId="174" fontId="32" fillId="0" borderId="23" xfId="58" applyNumberFormat="1" applyFont="1" applyFill="1" applyBorder="1"/>
    <xf numFmtId="43" fontId="0" fillId="0" borderId="0" xfId="0" applyNumberFormat="1"/>
    <xf numFmtId="9" fontId="0" fillId="0" borderId="0" xfId="62" applyFont="1"/>
    <xf numFmtId="0" fontId="28" fillId="0" borderId="0" xfId="0" applyFont="1" applyAlignment="1">
      <alignment horizontal="center" wrapText="1"/>
    </xf>
    <xf numFmtId="0" fontId="33" fillId="26" borderId="0" xfId="0" applyFont="1" applyFill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68" fontId="37" fillId="27" borderId="16" xfId="0" applyNumberFormat="1" applyFont="1" applyFill="1" applyBorder="1" applyAlignment="1">
      <alignment horizontal="center" vertical="center" wrapText="1"/>
    </xf>
    <xf numFmtId="168" fontId="37" fillId="27" borderId="28" xfId="0" applyNumberFormat="1" applyFont="1" applyFill="1" applyBorder="1" applyAlignment="1">
      <alignment horizontal="center" vertical="center" wrapText="1"/>
    </xf>
    <xf numFmtId="175" fontId="32" fillId="0" borderId="20" xfId="58" applyNumberFormat="1" applyFont="1" applyFill="1" applyBorder="1" applyAlignment="1">
      <alignment wrapText="1"/>
    </xf>
    <xf numFmtId="175" fontId="32" fillId="0" borderId="21" xfId="58" applyNumberFormat="1" applyFont="1" applyFill="1" applyBorder="1" applyAlignment="1">
      <alignment wrapText="1"/>
    </xf>
  </cellXfs>
  <cellStyles count="63"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Entrada" xfId="9" builtinId="20" customBuiltin="1"/>
    <cellStyle name="Incorrecto" xfId="7" builtinId="27" customBuiltin="1"/>
    <cellStyle name="Millares" xfId="58" builtinId="3"/>
    <cellStyle name="Neutral" xfId="8" builtinId="28" customBuiltin="1"/>
    <cellStyle name="Normal" xfId="0" builtinId="0"/>
    <cellStyle name="Normal 3" xfId="59"/>
    <cellStyle name="Notas" xfId="15" builtinId="10" customBuiltin="1"/>
    <cellStyle name="Porcentaje" xfId="62" builtinId="5"/>
    <cellStyle name="Salida" xfId="10" builtinId="21" customBuiltin="1"/>
    <cellStyle name="SAPBEXaggData" xfId="18"/>
    <cellStyle name="SAPBEXaggDataEmph" xfId="19"/>
    <cellStyle name="SAPBEXaggItem" xfId="20"/>
    <cellStyle name="SAPBEXaggItemX" xfId="21"/>
    <cellStyle name="SAPBEXchaText" xfId="22"/>
    <cellStyle name="SAPBEXexcBad7" xfId="23"/>
    <cellStyle name="SAPBEXexcBad8" xfId="24"/>
    <cellStyle name="SAPBEXexcBad9" xfId="25"/>
    <cellStyle name="SAPBEXexcCritical4" xfId="26"/>
    <cellStyle name="SAPBEXexcCritical5" xfId="27"/>
    <cellStyle name="SAPBEXexcCritical6" xfId="28"/>
    <cellStyle name="SAPBEXexcGood1" xfId="29"/>
    <cellStyle name="SAPBEXexcGood2" xfId="30"/>
    <cellStyle name="SAPBEXexcGood3" xfId="31"/>
    <cellStyle name="SAPBEXfilterDrill" xfId="32"/>
    <cellStyle name="SAPBEXfilterItem" xfId="33"/>
    <cellStyle name="SAPBEXfilterText" xfId="34"/>
    <cellStyle name="SAPBEXformats" xfId="35"/>
    <cellStyle name="SAPBEXheaderItem" xfId="36"/>
    <cellStyle name="SAPBEXheaderItem 2" xfId="60"/>
    <cellStyle name="SAPBEXheaderText" xfId="37"/>
    <cellStyle name="SAPBEXheaderText 2" xfId="61"/>
    <cellStyle name="SAPBEXHLevel0" xfId="38"/>
    <cellStyle name="SAPBEXHLevel0X" xfId="39"/>
    <cellStyle name="SAPBEXHLevel1" xfId="40"/>
    <cellStyle name="SAPBEXHLevel1X" xfId="41"/>
    <cellStyle name="SAPBEXHLevel2" xfId="42"/>
    <cellStyle name="SAPBEXHLevel2X" xfId="43"/>
    <cellStyle name="SAPBEXHLevel3" xfId="44"/>
    <cellStyle name="SAPBEXHLevel3X" xfId="45"/>
    <cellStyle name="SAPBEXinputData" xfId="46"/>
    <cellStyle name="SAPBEXresData" xfId="47"/>
    <cellStyle name="SAPBEXresDataEmph" xfId="48"/>
    <cellStyle name="SAPBEXresItem" xfId="49"/>
    <cellStyle name="SAPBEXresItemX" xfId="50"/>
    <cellStyle name="SAPBEXstdData" xfId="51"/>
    <cellStyle name="SAPBEXstdDataEmph" xfId="52"/>
    <cellStyle name="SAPBEXstdItem" xfId="53"/>
    <cellStyle name="SAPBEXstdItemX" xfId="54"/>
    <cellStyle name="SAPBEXtitle" xfId="55"/>
    <cellStyle name="SAPBEXundefined" xfId="56"/>
    <cellStyle name="Sheet Title" xfId="57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pic macro="[1]!DesignIconClicked">
      <xdr:nvPicPr>
        <xdr:cNvPr id="2" name="BExGNTTP1JT5XUU86O2TJYM5MBET" hidden="1">
          <a:extLst>
            <a:ext uri="{FF2B5EF4-FFF2-40B4-BE49-F238E27FC236}">
              <a16:creationId xmlns="" xmlns:a16="http://schemas.microsoft.com/office/drawing/2014/main" id="{BDACE00D-D84D-4B4C-B87E-56E1D0A837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5425" y="0"/>
          <a:ext cx="59690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234950</xdr:colOff>
      <xdr:row>0</xdr:row>
      <xdr:rowOff>0</xdr:rowOff>
    </xdr:to>
    <xdr:pic macro="[1]!DesignIconClicked">
      <xdr:nvPicPr>
        <xdr:cNvPr id="3" name="BEx3OCY523CMXS82QEU905BJNG7A" descr="infofield_prev.gif" hidden="1">
          <a:extLst>
            <a:ext uri="{FF2B5EF4-FFF2-40B4-BE49-F238E27FC236}">
              <a16:creationId xmlns="" xmlns:a16="http://schemas.microsoft.com/office/drawing/2014/main" id="{646D20D4-9B6A-4682-9CFF-EF638773A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0"/>
          <a:ext cx="23495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4083050</xdr:colOff>
      <xdr:row>0</xdr:row>
      <xdr:rowOff>0</xdr:rowOff>
    </xdr:to>
    <xdr:pic macro="[1]!DesignIconClicked">
      <xdr:nvPicPr>
        <xdr:cNvPr id="4" name="BExEWBMTDQQ2M8UDDGTQ4NA548AX" descr="infofield_prev.gif" hidden="1">
          <a:extLst>
            <a:ext uri="{FF2B5EF4-FFF2-40B4-BE49-F238E27FC236}">
              <a16:creationId xmlns="" xmlns:a16="http://schemas.microsoft.com/office/drawing/2014/main" id="{F6CAA9DF-F0DF-42F5-A4C7-2223A0FC0F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475" y="0"/>
          <a:ext cx="3844925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pic macro="[1]!DesignIconClicked">
      <xdr:nvPicPr>
        <xdr:cNvPr id="5" name="BEx1SDD5LP38CAGC8DJ9E1OIRQCU" descr="infofield_prev.gif" hidden="1">
          <a:extLst>
            <a:ext uri="{FF2B5EF4-FFF2-40B4-BE49-F238E27FC236}">
              <a16:creationId xmlns="" xmlns:a16="http://schemas.microsoft.com/office/drawing/2014/main" id="{2EB9D301-0846-434A-8AE0-4D05AE7BEA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9575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1282700</xdr:colOff>
      <xdr:row>0</xdr:row>
      <xdr:rowOff>0</xdr:rowOff>
    </xdr:to>
    <xdr:pic macro="[1]!DesignIconClicked">
      <xdr:nvPicPr>
        <xdr:cNvPr id="6" name="BExIT6494J6QPOBAY5KXPD6XMYD2" descr="infofield_prev.gif" hidden="1">
          <a:extLst>
            <a:ext uri="{FF2B5EF4-FFF2-40B4-BE49-F238E27FC236}">
              <a16:creationId xmlns="" xmlns:a16="http://schemas.microsoft.com/office/drawing/2014/main" id="{4502D2C5-A537-4EBC-AE7A-C89FDE47D3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9575" y="0"/>
          <a:ext cx="128270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 macro="[1]!DesignIconClicked">
      <xdr:nvPicPr>
        <xdr:cNvPr id="7" name="BExMQQJ245WT4VB5OXEDH8H8R5E9" hidden="1">
          <a:extLst>
            <a:ext uri="{FF2B5EF4-FFF2-40B4-BE49-F238E27FC236}">
              <a16:creationId xmlns="" xmlns:a16="http://schemas.microsoft.com/office/drawing/2014/main" id="{0FC998BA-B3A5-462E-8B5D-715FCD94A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0"/>
          <a:ext cx="19685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pic macro="[1]!DesignIconClicked">
      <xdr:nvPicPr>
        <xdr:cNvPr id="8" name="BExEZ3A5PLVQL3R2GXZOL0XPQJ8P" hidden="1">
          <a:extLst>
            <a:ext uri="{FF2B5EF4-FFF2-40B4-BE49-F238E27FC236}">
              <a16:creationId xmlns="" xmlns:a16="http://schemas.microsoft.com/office/drawing/2014/main" id="{6C8C6C43-8291-47B3-8504-8EA60D3741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5825" y="0"/>
          <a:ext cx="596900" cy="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1235075</xdr:colOff>
      <xdr:row>0</xdr:row>
      <xdr:rowOff>0</xdr:rowOff>
    </xdr:to>
    <xdr:pic macro="[1]!DesignIconClicked">
      <xdr:nvPicPr>
        <xdr:cNvPr id="10" name="BExMBES94Z07UQJOG4X98LHGRQ3Z" hidden="1">
          <a:extLst>
            <a:ext uri="{FF2B5EF4-FFF2-40B4-BE49-F238E27FC236}">
              <a16:creationId xmlns="" xmlns:a16="http://schemas.microsoft.com/office/drawing/2014/main" id="{7CC0D2D9-07D9-41E0-9698-C144519D67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5" y="0"/>
          <a:ext cx="1235075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 macro="[1]!DesignIconClicked">
      <xdr:nvPicPr>
        <xdr:cNvPr id="11" name="BExKH71CU6FZD3JDV5L5SFHANPRL" hidden="1">
          <a:extLst>
            <a:ext uri="{FF2B5EF4-FFF2-40B4-BE49-F238E27FC236}">
              <a16:creationId xmlns="" xmlns:a16="http://schemas.microsoft.com/office/drawing/2014/main" id="{DEA33524-DA3A-4E8A-8A20-1BB20922C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0"/>
          <a:ext cx="19685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234950</xdr:colOff>
      <xdr:row>0</xdr:row>
      <xdr:rowOff>0</xdr:rowOff>
    </xdr:to>
    <xdr:pic macro="[1]!DesignIconClicked">
      <xdr:nvPicPr>
        <xdr:cNvPr id="12" name="BExQDU7WXPJYSMBER3C7WEQ99KFY" hidden="1">
          <a:extLst>
            <a:ext uri="{FF2B5EF4-FFF2-40B4-BE49-F238E27FC236}">
              <a16:creationId xmlns="" xmlns:a16="http://schemas.microsoft.com/office/drawing/2014/main" id="{BB10F467-8DCA-46C1-9D5F-D3E8841EE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23495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3835400</xdr:colOff>
      <xdr:row>0</xdr:row>
      <xdr:rowOff>0</xdr:rowOff>
    </xdr:to>
    <xdr:pic macro="[1]!DesignIconClicked">
      <xdr:nvPicPr>
        <xdr:cNvPr id="13" name="BExMGFCTXFTSK322JFOYO8VZ6I70" hidden="1">
          <a:extLst>
            <a:ext uri="{FF2B5EF4-FFF2-40B4-BE49-F238E27FC236}">
              <a16:creationId xmlns="" xmlns:a16="http://schemas.microsoft.com/office/drawing/2014/main" id="{91856DEF-C4B6-4070-A9FD-6D375505B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0"/>
          <a:ext cx="383540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pic macro="[1]!DesignIconClicked">
      <xdr:nvPicPr>
        <xdr:cNvPr id="14" name="BExOIGO2O9HUZV8IZVT2OSZZGLL9" hidden="1">
          <a:extLst>
            <a:ext uri="{FF2B5EF4-FFF2-40B4-BE49-F238E27FC236}">
              <a16:creationId xmlns="" xmlns:a16="http://schemas.microsoft.com/office/drawing/2014/main" id="{096A5029-B31A-4C2E-BA47-F8CE1CE0EF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pic macro="[1]!DesignIconClicked">
      <xdr:nvPicPr>
        <xdr:cNvPr id="15" name="BExS50FBQ2591R3KFHM5SREHYMNJ" hidden="1">
          <a:extLst>
            <a:ext uri="{FF2B5EF4-FFF2-40B4-BE49-F238E27FC236}">
              <a16:creationId xmlns="" xmlns:a16="http://schemas.microsoft.com/office/drawing/2014/main" id="{DB44B2C4-92D8-4AF1-BB5B-E82922ADC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5825" y="0"/>
          <a:ext cx="59690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pic macro="[1]!DesignIconClicked">
      <xdr:nvPicPr>
        <xdr:cNvPr id="16" name="BExUC73RIFQLJQ8G52NTQ3QJATRS" hidden="1">
          <a:extLst>
            <a:ext uri="{FF2B5EF4-FFF2-40B4-BE49-F238E27FC236}">
              <a16:creationId xmlns="" xmlns:a16="http://schemas.microsoft.com/office/drawing/2014/main" id="{C7FA28FB-EF80-40F6-BFC8-49813AEB1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5425" y="0"/>
          <a:ext cx="59690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234950</xdr:colOff>
      <xdr:row>0</xdr:row>
      <xdr:rowOff>149225</xdr:rowOff>
    </xdr:to>
    <xdr:pic macro="[1]!DesignIconClicked">
      <xdr:nvPicPr>
        <xdr:cNvPr id="18" name="BExMNKHUEMSV6JAEFXXWTKLUTR5E" hidden="1">
          <a:extLst>
            <a:ext uri="{FF2B5EF4-FFF2-40B4-BE49-F238E27FC236}">
              <a16:creationId xmlns="" xmlns:a16="http://schemas.microsoft.com/office/drawing/2014/main" id="{3F45D195-D0C1-4126-8D5B-7267368D3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23495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2206625</xdr:colOff>
      <xdr:row>0</xdr:row>
      <xdr:rowOff>149225</xdr:rowOff>
    </xdr:to>
    <xdr:pic macro="[1]!DesignIconClicked">
      <xdr:nvPicPr>
        <xdr:cNvPr id="20" name="BExIN5VX24DTS5MTORSADLE4B6BJ" hidden="1">
          <a:extLst>
            <a:ext uri="{FF2B5EF4-FFF2-40B4-BE49-F238E27FC236}">
              <a16:creationId xmlns="" xmlns:a16="http://schemas.microsoft.com/office/drawing/2014/main" id="{5FADD7DC-9744-42E5-896A-2E6E9B0402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0"/>
          <a:ext cx="2206625" cy="14922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1025525</xdr:colOff>
      <xdr:row>0</xdr:row>
      <xdr:rowOff>149225</xdr:rowOff>
    </xdr:to>
    <xdr:pic macro="[1]!DesignIconClicked">
      <xdr:nvPicPr>
        <xdr:cNvPr id="22" name="BExIQLIF1ESZ453BKSJ7Q7TXOWRR" hidden="1">
          <a:extLst>
            <a:ext uri="{FF2B5EF4-FFF2-40B4-BE49-F238E27FC236}">
              <a16:creationId xmlns="" xmlns:a16="http://schemas.microsoft.com/office/drawing/2014/main" id="{87447CB8-F3FD-4E36-9A9D-C5FCEBD78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0"/>
          <a:ext cx="1025525" cy="14922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196850</xdr:colOff>
      <xdr:row>0</xdr:row>
      <xdr:rowOff>149225</xdr:rowOff>
    </xdr:to>
    <xdr:pic macro="[1]!DesignIconClicked">
      <xdr:nvPicPr>
        <xdr:cNvPr id="24" name="BEx98KDMCTMUIL9BZZ0DY6K25P1W" hidden="1">
          <a:extLst>
            <a:ext uri="{FF2B5EF4-FFF2-40B4-BE49-F238E27FC236}">
              <a16:creationId xmlns="" xmlns:a16="http://schemas.microsoft.com/office/drawing/2014/main" id="{54A7BC9C-DE8A-4D89-A706-F84413205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0"/>
          <a:ext cx="196850" cy="149225"/>
        </a:xfrm>
        <a:prstGeom prst="rect">
          <a:avLst/>
        </a:prstGeom>
      </xdr:spPr>
    </xdr:pic>
    <xdr:clientData/>
  </xdr:twoCellAnchor>
  <xdr:twoCellAnchor editAs="oneCell">
    <xdr:from>
      <xdr:col>2</xdr:col>
      <xdr:colOff>273844</xdr:colOff>
      <xdr:row>2</xdr:row>
      <xdr:rowOff>59531</xdr:rowOff>
    </xdr:from>
    <xdr:to>
      <xdr:col>2</xdr:col>
      <xdr:colOff>778669</xdr:colOff>
      <xdr:row>6</xdr:row>
      <xdr:rowOff>68716</xdr:rowOff>
    </xdr:to>
    <xdr:pic>
      <xdr:nvPicPr>
        <xdr:cNvPr id="23" name="2 Imagen">
          <a:extLst>
            <a:ext uri="{FF2B5EF4-FFF2-40B4-BE49-F238E27FC236}">
              <a16:creationId xmlns="" xmlns:a16="http://schemas.microsoft.com/office/drawing/2014/main" id="{BA0588CB-C6C3-4444-BBB8-37A21FDDF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319" y="383381"/>
          <a:ext cx="504825" cy="637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1366044</xdr:colOff>
      <xdr:row>22</xdr:row>
      <xdr:rowOff>44450</xdr:rowOff>
    </xdr:to>
    <xdr:pic macro="[1]!DesignIconClicked">
      <xdr:nvPicPr>
        <xdr:cNvPr id="3" name="BExY5D4GBM2HQQXYZRYURCPROL94" hidden="1">
          <a:extLst>
            <a:ext uri="{FF2B5EF4-FFF2-40B4-BE49-F238E27FC236}">
              <a16:creationId xmlns="" xmlns:a16="http://schemas.microsoft.com/office/drawing/2014/main" id="{550CED07-5413-4F54-8FBD-BF296D5C90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3325" cy="371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1420812</xdr:colOff>
      <xdr:row>35</xdr:row>
      <xdr:rowOff>144462</xdr:rowOff>
    </xdr:to>
    <xdr:pic macro="[1]!DesignIconClicked">
      <xdr:nvPicPr>
        <xdr:cNvPr id="3" name="BExQ8OENSVHS120O1IJQQHZY3P7C" hidden="1">
          <a:extLst>
            <a:ext uri="{FF2B5EF4-FFF2-40B4-BE49-F238E27FC236}">
              <a16:creationId xmlns="" xmlns:a16="http://schemas.microsoft.com/office/drawing/2014/main" id="{22774382-FDE4-49D7-B723-BB19ECC1C5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5978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</sheetNames>
    <definedNames>
      <definedName name="BexGetCellData"/>
      <definedName name="DesignIconClicked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6"/>
  <sheetViews>
    <sheetView showGridLines="0" tabSelected="1" zoomScale="120" zoomScaleNormal="120" workbookViewId="0">
      <selection activeCell="B3" sqref="B3:I65"/>
    </sheetView>
  </sheetViews>
  <sheetFormatPr baseColWidth="10" defaultColWidth="9.140625" defaultRowHeight="12.75" x14ac:dyDescent="0.2"/>
  <cols>
    <col min="1" max="1" width="1.85546875" customWidth="1"/>
    <col min="2" max="2" width="3.7109375" customWidth="1"/>
    <col min="3" max="3" width="33.28515625" style="24" customWidth="1"/>
    <col min="4" max="4" width="15.5703125" style="24" bestFit="1" customWidth="1"/>
    <col min="5" max="5" width="14.7109375" style="25" bestFit="1" customWidth="1"/>
    <col min="6" max="6" width="3.140625" style="25" customWidth="1"/>
    <col min="7" max="7" width="32.42578125" style="24" customWidth="1"/>
    <col min="8" max="8" width="15.5703125" bestFit="1" customWidth="1"/>
    <col min="9" max="9" width="15.42578125" bestFit="1" customWidth="1"/>
    <col min="10" max="10" width="17.42578125" hidden="1" customWidth="1"/>
    <col min="11" max="11" width="0" hidden="1" customWidth="1"/>
    <col min="12" max="12" width="17" bestFit="1" customWidth="1"/>
  </cols>
  <sheetData>
    <row r="1" spans="2:13" s="2" customFormat="1" x14ac:dyDescent="0.2">
      <c r="B1" s="1"/>
      <c r="C1" s="17"/>
      <c r="D1" s="17"/>
      <c r="E1" s="18"/>
      <c r="F1" s="18"/>
      <c r="G1" s="19"/>
      <c r="H1" s="3"/>
    </row>
    <row r="2" spans="2:13" s="2" customFormat="1" x14ac:dyDescent="0.2">
      <c r="B2" s="1"/>
      <c r="C2" s="17"/>
      <c r="D2" s="17"/>
      <c r="E2" s="20"/>
      <c r="F2" s="20"/>
      <c r="G2" s="19"/>
      <c r="H2" s="3"/>
    </row>
    <row r="3" spans="2:13" ht="15.75" x14ac:dyDescent="0.25">
      <c r="B3" s="12" t="s">
        <v>1</v>
      </c>
      <c r="C3" s="21"/>
      <c r="D3" s="21"/>
      <c r="E3" s="21"/>
      <c r="F3" s="21"/>
      <c r="G3" s="21"/>
      <c r="H3" s="12"/>
      <c r="I3" s="12"/>
    </row>
    <row r="4" spans="2:13" x14ac:dyDescent="0.2">
      <c r="B4" s="13" t="s">
        <v>61</v>
      </c>
      <c r="C4" s="22"/>
      <c r="D4" s="22"/>
      <c r="E4" s="22"/>
      <c r="F4" s="22"/>
      <c r="G4" s="22"/>
      <c r="H4" s="14"/>
      <c r="I4" s="14"/>
    </row>
    <row r="5" spans="2:13" x14ac:dyDescent="0.2">
      <c r="B5" s="13" t="s">
        <v>67</v>
      </c>
      <c r="C5" s="22"/>
      <c r="D5" s="22"/>
      <c r="E5" s="22"/>
      <c r="F5" s="22"/>
      <c r="G5" s="22"/>
      <c r="H5" s="14"/>
      <c r="I5" s="14"/>
    </row>
    <row r="6" spans="2:13" ht="8.25" customHeight="1" x14ac:dyDescent="0.2">
      <c r="B6" s="15"/>
      <c r="C6" s="23"/>
      <c r="D6" s="23"/>
      <c r="E6" s="23"/>
      <c r="F6" s="23"/>
      <c r="G6" s="23"/>
      <c r="H6" s="16"/>
      <c r="I6" s="16"/>
    </row>
    <row r="7" spans="2:13" ht="13.5" thickBot="1" x14ac:dyDescent="0.25">
      <c r="B7" s="138" t="s">
        <v>65</v>
      </c>
      <c r="C7" s="138"/>
      <c r="D7" s="138"/>
      <c r="E7" s="138"/>
      <c r="F7" s="138"/>
      <c r="G7" s="138"/>
      <c r="H7" s="138"/>
      <c r="I7" s="138"/>
    </row>
    <row r="8" spans="2:13" ht="13.5" thickBot="1" x14ac:dyDescent="0.25">
      <c r="B8" s="69"/>
      <c r="C8" s="70" t="s">
        <v>64</v>
      </c>
      <c r="D8" s="71">
        <v>2026</v>
      </c>
      <c r="E8" s="72">
        <v>2025</v>
      </c>
      <c r="F8" s="144" t="s">
        <v>64</v>
      </c>
      <c r="G8" s="145"/>
      <c r="H8" s="73">
        <v>2025</v>
      </c>
      <c r="I8" s="74">
        <v>2024</v>
      </c>
    </row>
    <row r="9" spans="2:13" ht="15" x14ac:dyDescent="0.25">
      <c r="B9" s="125"/>
      <c r="C9" s="85"/>
      <c r="D9" s="100"/>
      <c r="E9" s="101"/>
      <c r="F9" s="126"/>
      <c r="G9" s="85"/>
      <c r="H9" s="86"/>
      <c r="I9" s="87"/>
    </row>
    <row r="10" spans="2:13" x14ac:dyDescent="0.2">
      <c r="B10" s="128" t="s">
        <v>62</v>
      </c>
      <c r="C10" s="103"/>
      <c r="D10" s="28"/>
      <c r="E10" s="29"/>
      <c r="F10" s="127" t="s">
        <v>63</v>
      </c>
      <c r="G10" s="103"/>
      <c r="H10" s="30"/>
      <c r="I10" s="31"/>
    </row>
    <row r="11" spans="2:13" x14ac:dyDescent="0.2">
      <c r="B11" s="32"/>
      <c r="C11" s="78" t="s">
        <v>2</v>
      </c>
      <c r="D11" s="33"/>
      <c r="E11" s="34"/>
      <c r="F11" s="89"/>
      <c r="G11" s="78" t="s">
        <v>23</v>
      </c>
      <c r="H11" s="35"/>
      <c r="I11" s="36"/>
    </row>
    <row r="12" spans="2:13" x14ac:dyDescent="0.2">
      <c r="B12" s="32"/>
      <c r="C12" s="77" t="s">
        <v>3</v>
      </c>
      <c r="D12" s="106">
        <v>4465295373.3800001</v>
      </c>
      <c r="E12" s="107">
        <v>4543335576.9399996</v>
      </c>
      <c r="F12" s="90"/>
      <c r="G12" s="77" t="s">
        <v>24</v>
      </c>
      <c r="H12" s="116">
        <v>3657384997.8600001</v>
      </c>
      <c r="I12" s="117">
        <v>2443159761.71</v>
      </c>
      <c r="L12" s="129"/>
      <c r="M12" s="136"/>
    </row>
    <row r="13" spans="2:13" ht="22.5" x14ac:dyDescent="0.2">
      <c r="B13" s="32"/>
      <c r="C13" s="77" t="s">
        <v>4</v>
      </c>
      <c r="D13" s="106">
        <v>2124869846.5</v>
      </c>
      <c r="E13" s="107">
        <v>4478248759.3100004</v>
      </c>
      <c r="F13" s="90"/>
      <c r="G13" s="77" t="s">
        <v>25</v>
      </c>
      <c r="H13" s="116">
        <v>2012500000.3699999</v>
      </c>
      <c r="I13" s="117">
        <v>1612500000.02</v>
      </c>
      <c r="L13" s="135"/>
    </row>
    <row r="14" spans="2:13" ht="22.5" x14ac:dyDescent="0.2">
      <c r="B14" s="32"/>
      <c r="C14" s="39" t="s">
        <v>5</v>
      </c>
      <c r="D14" s="106">
        <v>541078872.77999997</v>
      </c>
      <c r="E14" s="107">
        <v>276063151.62</v>
      </c>
      <c r="F14" s="90"/>
      <c r="G14" s="77" t="s">
        <v>26</v>
      </c>
      <c r="H14" s="116">
        <v>571300733.64999998</v>
      </c>
      <c r="I14" s="117">
        <v>514100234.81999999</v>
      </c>
    </row>
    <row r="15" spans="2:13" x14ac:dyDescent="0.2">
      <c r="B15" s="32"/>
      <c r="C15" s="39" t="s">
        <v>6</v>
      </c>
      <c r="D15" s="123">
        <v>0</v>
      </c>
      <c r="E15" s="123">
        <v>0</v>
      </c>
      <c r="F15" s="90"/>
      <c r="G15" s="77" t="s">
        <v>27</v>
      </c>
      <c r="H15" s="123">
        <v>0</v>
      </c>
      <c r="I15" s="124">
        <v>0</v>
      </c>
    </row>
    <row r="16" spans="2:13" x14ac:dyDescent="0.2">
      <c r="B16" s="40"/>
      <c r="C16" s="41" t="s">
        <v>7</v>
      </c>
      <c r="D16" s="106">
        <v>486820.21</v>
      </c>
      <c r="E16" s="107">
        <v>486820.21</v>
      </c>
      <c r="F16" s="90"/>
      <c r="G16" s="77" t="s">
        <v>28</v>
      </c>
      <c r="H16" s="123">
        <v>0</v>
      </c>
      <c r="I16" s="124">
        <v>0</v>
      </c>
    </row>
    <row r="17" spans="2:12" ht="33.75" x14ac:dyDescent="0.2">
      <c r="B17" s="42"/>
      <c r="C17" s="41" t="s">
        <v>8</v>
      </c>
      <c r="D17" s="123">
        <v>0</v>
      </c>
      <c r="E17" s="123">
        <v>0</v>
      </c>
      <c r="F17" s="90"/>
      <c r="G17" s="77" t="s">
        <v>29</v>
      </c>
      <c r="H17" s="116">
        <v>258900152.41999999</v>
      </c>
      <c r="I17" s="117">
        <v>240779886.58000001</v>
      </c>
    </row>
    <row r="18" spans="2:12" x14ac:dyDescent="0.2">
      <c r="B18" s="27"/>
      <c r="C18" s="39" t="s">
        <v>9</v>
      </c>
      <c r="D18" s="123">
        <v>21200500</v>
      </c>
      <c r="E18" s="123">
        <v>0</v>
      </c>
      <c r="F18" s="91"/>
      <c r="G18" s="77" t="s">
        <v>30</v>
      </c>
      <c r="H18" s="116">
        <v>0</v>
      </c>
      <c r="I18" s="117">
        <v>0</v>
      </c>
    </row>
    <row r="19" spans="2:12" x14ac:dyDescent="0.2">
      <c r="B19" s="27"/>
      <c r="C19" s="39" t="s">
        <v>10</v>
      </c>
      <c r="D19" s="43"/>
      <c r="E19" s="44"/>
      <c r="F19" s="92"/>
      <c r="G19" s="77" t="s">
        <v>31</v>
      </c>
      <c r="H19" s="116">
        <v>976561560.75999999</v>
      </c>
      <c r="I19" s="117">
        <v>3059451292.5</v>
      </c>
      <c r="L19" s="136"/>
    </row>
    <row r="20" spans="2:12" x14ac:dyDescent="0.2">
      <c r="B20" s="32"/>
      <c r="C20" s="45" t="s">
        <v>11</v>
      </c>
      <c r="D20" s="108">
        <f>SUM(D12:D19)</f>
        <v>7152931412.8699999</v>
      </c>
      <c r="E20" s="109">
        <f>SUM(E12:E18)</f>
        <v>9298134308.0799999</v>
      </c>
      <c r="F20" s="93"/>
      <c r="G20" s="79" t="s">
        <v>10</v>
      </c>
      <c r="H20" s="105"/>
      <c r="I20" s="118"/>
    </row>
    <row r="21" spans="2:12" x14ac:dyDescent="0.2">
      <c r="B21" s="32"/>
      <c r="C21" s="78" t="s">
        <v>10</v>
      </c>
      <c r="D21" s="43"/>
      <c r="E21" s="44"/>
      <c r="F21" s="92"/>
      <c r="G21" s="80" t="s">
        <v>32</v>
      </c>
      <c r="H21" s="105">
        <f>SUM(H12:H20)</f>
        <v>7476647445.0599995</v>
      </c>
      <c r="I21" s="118">
        <f>SUM(I12:I20)</f>
        <v>7869991175.6300001</v>
      </c>
    </row>
    <row r="22" spans="2:12" x14ac:dyDescent="0.2">
      <c r="B22" s="27"/>
      <c r="C22" s="78" t="s">
        <v>12</v>
      </c>
      <c r="D22" s="43"/>
      <c r="E22" s="49"/>
      <c r="F22" s="94"/>
      <c r="G22" s="78" t="s">
        <v>10</v>
      </c>
      <c r="H22" s="104"/>
      <c r="I22" s="51"/>
    </row>
    <row r="23" spans="2:12" ht="22.5" x14ac:dyDescent="0.2">
      <c r="B23" s="52"/>
      <c r="C23" s="77" t="s">
        <v>13</v>
      </c>
      <c r="D23" s="110">
        <v>36180887141.120003</v>
      </c>
      <c r="E23" s="111">
        <v>28320023122.150002</v>
      </c>
      <c r="F23" s="90"/>
      <c r="G23" s="78" t="s">
        <v>33</v>
      </c>
      <c r="H23" s="35"/>
      <c r="I23" s="36"/>
    </row>
    <row r="24" spans="2:12" ht="22.5" x14ac:dyDescent="0.2">
      <c r="B24" s="52"/>
      <c r="C24" s="77" t="s">
        <v>14</v>
      </c>
      <c r="D24" s="110">
        <v>180010314.5</v>
      </c>
      <c r="E24" s="111">
        <v>180010314.5</v>
      </c>
      <c r="F24" s="90"/>
      <c r="G24" s="77" t="s">
        <v>34</v>
      </c>
      <c r="H24" s="123">
        <v>0</v>
      </c>
      <c r="I24" s="124">
        <v>0</v>
      </c>
    </row>
    <row r="25" spans="2:12" ht="22.5" x14ac:dyDescent="0.2">
      <c r="B25" s="52"/>
      <c r="C25" s="77" t="s">
        <v>15</v>
      </c>
      <c r="D25" s="110">
        <v>68426786349.879997</v>
      </c>
      <c r="E25" s="111">
        <v>52317163495.82</v>
      </c>
      <c r="F25" s="90"/>
      <c r="G25" s="79" t="s">
        <v>35</v>
      </c>
      <c r="H25" s="123">
        <v>0</v>
      </c>
      <c r="I25" s="124">
        <v>0</v>
      </c>
    </row>
    <row r="26" spans="2:12" x14ac:dyDescent="0.2">
      <c r="B26" s="32"/>
      <c r="C26" s="77" t="s">
        <v>16</v>
      </c>
      <c r="D26" s="110">
        <v>5210167127.6199999</v>
      </c>
      <c r="E26" s="111">
        <v>4865813701.6099997</v>
      </c>
      <c r="F26" s="90"/>
      <c r="G26" s="79" t="s">
        <v>36</v>
      </c>
      <c r="H26" s="116">
        <v>19422977953.41</v>
      </c>
      <c r="I26" s="117">
        <v>20166579749.68</v>
      </c>
    </row>
    <row r="27" spans="2:12" x14ac:dyDescent="0.2">
      <c r="B27" s="42"/>
      <c r="C27" s="77" t="s">
        <v>17</v>
      </c>
      <c r="D27" s="110">
        <v>197350440.19999999</v>
      </c>
      <c r="E27" s="111">
        <v>184847749.47</v>
      </c>
      <c r="F27" s="90"/>
      <c r="G27" s="79" t="s">
        <v>37</v>
      </c>
      <c r="H27" s="123">
        <v>0</v>
      </c>
      <c r="I27" s="124">
        <v>0</v>
      </c>
    </row>
    <row r="28" spans="2:12" ht="33.75" x14ac:dyDescent="0.2">
      <c r="B28" s="52"/>
      <c r="C28" s="77" t="s">
        <v>18</v>
      </c>
      <c r="D28" s="110">
        <v>-2532381022.9499998</v>
      </c>
      <c r="E28" s="111">
        <v>-1888501648.4400001</v>
      </c>
      <c r="F28" s="95"/>
      <c r="G28" s="79" t="s">
        <v>38</v>
      </c>
      <c r="H28" s="123">
        <v>0</v>
      </c>
      <c r="I28" s="124">
        <v>0</v>
      </c>
    </row>
    <row r="29" spans="2:12" x14ac:dyDescent="0.2">
      <c r="B29" s="32"/>
      <c r="C29" s="77" t="s">
        <v>19</v>
      </c>
      <c r="D29" s="110">
        <v>32457644.670000002</v>
      </c>
      <c r="E29" s="111">
        <v>32457644.670000002</v>
      </c>
      <c r="F29" s="90"/>
      <c r="G29" s="79" t="s">
        <v>39</v>
      </c>
      <c r="H29" s="123">
        <v>0</v>
      </c>
      <c r="I29" s="124">
        <v>0</v>
      </c>
    </row>
    <row r="30" spans="2:12" ht="22.5" x14ac:dyDescent="0.2">
      <c r="B30" s="52"/>
      <c r="C30" s="77" t="s">
        <v>20</v>
      </c>
      <c r="D30" s="123">
        <v>0</v>
      </c>
      <c r="E30" s="123">
        <v>0</v>
      </c>
      <c r="F30" s="90"/>
      <c r="G30" s="79" t="s">
        <v>10</v>
      </c>
      <c r="H30" s="35"/>
      <c r="I30" s="36"/>
    </row>
    <row r="31" spans="2:12" x14ac:dyDescent="0.2">
      <c r="B31" s="52"/>
      <c r="C31" s="77" t="s">
        <v>21</v>
      </c>
      <c r="D31" s="123">
        <v>0</v>
      </c>
      <c r="E31" s="123">
        <v>0</v>
      </c>
      <c r="F31" s="90"/>
      <c r="G31" s="79" t="s">
        <v>10</v>
      </c>
      <c r="H31" s="47"/>
      <c r="I31" s="48"/>
    </row>
    <row r="32" spans="2:12" ht="12.75" customHeight="1" x14ac:dyDescent="0.2">
      <c r="B32" s="27"/>
      <c r="C32" s="77" t="s">
        <v>10</v>
      </c>
      <c r="D32" s="43"/>
      <c r="E32" s="44"/>
      <c r="F32" s="92"/>
      <c r="G32" s="53" t="s">
        <v>40</v>
      </c>
      <c r="H32" s="105">
        <f>SUM(H24:H31)</f>
        <v>19422977953.41</v>
      </c>
      <c r="I32" s="48">
        <f>SUM(I24:I31)</f>
        <v>20166579749.68</v>
      </c>
    </row>
    <row r="33" spans="2:9" x14ac:dyDescent="0.2">
      <c r="B33" s="27"/>
      <c r="C33" s="80" t="s">
        <v>22</v>
      </c>
      <c r="D33" s="112">
        <f>SUM(D23:D32)</f>
        <v>107695277995.03999</v>
      </c>
      <c r="E33" s="113">
        <f>SUM(E23:E31)</f>
        <v>84011814379.779999</v>
      </c>
      <c r="F33" s="93"/>
      <c r="G33" s="53" t="s">
        <v>10</v>
      </c>
      <c r="H33" s="55"/>
      <c r="I33" s="56"/>
    </row>
    <row r="34" spans="2:9" ht="24" customHeight="1" thickBot="1" x14ac:dyDescent="0.25">
      <c r="B34" s="27"/>
      <c r="C34" s="80" t="s">
        <v>57</v>
      </c>
      <c r="D34" s="114">
        <f>+D20+D33</f>
        <v>114848209407.90999</v>
      </c>
      <c r="E34" s="115">
        <f>+E20+E33</f>
        <v>93309948687.860001</v>
      </c>
      <c r="F34" s="96"/>
      <c r="G34" s="81" t="s">
        <v>41</v>
      </c>
      <c r="H34" s="105">
        <f>+H32+H21</f>
        <v>26899625398.470001</v>
      </c>
      <c r="I34" s="118">
        <f>+I32+I21</f>
        <v>28036570925.310001</v>
      </c>
    </row>
    <row r="35" spans="2:9" ht="13.5" thickTop="1" x14ac:dyDescent="0.2">
      <c r="B35" s="27"/>
      <c r="C35" s="80"/>
      <c r="D35" s="54"/>
      <c r="E35" s="46"/>
      <c r="F35" s="93"/>
      <c r="G35" s="77" t="s">
        <v>10</v>
      </c>
      <c r="H35" s="35"/>
      <c r="I35" s="36"/>
    </row>
    <row r="36" spans="2:9" x14ac:dyDescent="0.2">
      <c r="B36" s="27"/>
      <c r="C36" s="82" t="s">
        <v>10</v>
      </c>
      <c r="D36" s="57"/>
      <c r="E36" s="58"/>
      <c r="F36" s="97"/>
      <c r="G36" s="81" t="s">
        <v>42</v>
      </c>
      <c r="H36" s="35"/>
      <c r="I36" s="36"/>
    </row>
    <row r="37" spans="2:9" ht="22.5" x14ac:dyDescent="0.2">
      <c r="B37" s="27"/>
      <c r="C37" s="82" t="s">
        <v>10</v>
      </c>
      <c r="D37" s="57"/>
      <c r="E37" s="58"/>
      <c r="F37" s="97"/>
      <c r="G37" s="81" t="s">
        <v>43</v>
      </c>
      <c r="H37" s="119">
        <f>SUM(H38:H40)</f>
        <v>45589707121.629997</v>
      </c>
      <c r="I37" s="120">
        <f>SUM(I38:I40)</f>
        <v>37802796956.679993</v>
      </c>
    </row>
    <row r="38" spans="2:9" x14ac:dyDescent="0.2">
      <c r="B38" s="27"/>
      <c r="C38" s="82" t="s">
        <v>10</v>
      </c>
      <c r="D38" s="57"/>
      <c r="E38" s="58"/>
      <c r="F38" s="97"/>
      <c r="G38" s="77" t="s">
        <v>44</v>
      </c>
      <c r="H38" s="121">
        <v>45537267589.93</v>
      </c>
      <c r="I38" s="122">
        <v>37751545886.699997</v>
      </c>
    </row>
    <row r="39" spans="2:9" x14ac:dyDescent="0.2">
      <c r="B39" s="27"/>
      <c r="C39" s="82" t="s">
        <v>10</v>
      </c>
      <c r="D39" s="57"/>
      <c r="E39" s="58"/>
      <c r="F39" s="97"/>
      <c r="G39" s="77" t="s">
        <v>45</v>
      </c>
      <c r="H39" s="121">
        <v>43268013.740000002</v>
      </c>
      <c r="I39" s="122">
        <v>42079552.020000003</v>
      </c>
    </row>
    <row r="40" spans="2:9" ht="22.5" x14ac:dyDescent="0.2">
      <c r="B40" s="27"/>
      <c r="C40" s="82" t="s">
        <v>10</v>
      </c>
      <c r="D40" s="57"/>
      <c r="E40" s="58"/>
      <c r="F40" s="97"/>
      <c r="G40" s="77" t="s">
        <v>46</v>
      </c>
      <c r="H40" s="121">
        <v>9171517.9600000009</v>
      </c>
      <c r="I40" s="122">
        <v>9171517.9600000009</v>
      </c>
    </row>
    <row r="41" spans="2:9" x14ac:dyDescent="0.2">
      <c r="B41" s="27"/>
      <c r="C41" s="82" t="s">
        <v>10</v>
      </c>
      <c r="D41" s="57"/>
      <c r="E41" s="58"/>
      <c r="F41" s="97"/>
      <c r="G41" s="81" t="s">
        <v>10</v>
      </c>
      <c r="H41" s="35"/>
      <c r="I41" s="36"/>
    </row>
    <row r="42" spans="2:9" ht="22.5" x14ac:dyDescent="0.2">
      <c r="B42" s="27"/>
      <c r="C42" s="82" t="s">
        <v>10</v>
      </c>
      <c r="D42" s="57"/>
      <c r="E42" s="58"/>
      <c r="F42" s="97"/>
      <c r="G42" s="81" t="s">
        <v>47</v>
      </c>
      <c r="H42" s="119">
        <f>SUM(H43:H47)</f>
        <v>42358876887.809998</v>
      </c>
      <c r="I42" s="120">
        <f>SUM(I43:I47)</f>
        <v>27470580805.869995</v>
      </c>
    </row>
    <row r="43" spans="2:9" ht="22.5" x14ac:dyDescent="0.2">
      <c r="B43" s="27"/>
      <c r="C43" s="82" t="s">
        <v>10</v>
      </c>
      <c r="D43" s="57"/>
      <c r="E43" s="58"/>
      <c r="F43" s="97"/>
      <c r="G43" s="83" t="s">
        <v>66</v>
      </c>
      <c r="H43" s="121">
        <v>4157480812.02</v>
      </c>
      <c r="I43" s="122">
        <v>3167093784.5599999</v>
      </c>
    </row>
    <row r="44" spans="2:9" ht="21" customHeight="1" x14ac:dyDescent="0.2">
      <c r="B44" s="27"/>
      <c r="C44" s="82" t="s">
        <v>10</v>
      </c>
      <c r="D44" s="57"/>
      <c r="E44" s="58"/>
      <c r="F44" s="97"/>
      <c r="G44" s="83" t="s">
        <v>48</v>
      </c>
      <c r="H44" s="121">
        <v>22598804059.709999</v>
      </c>
      <c r="I44" s="122">
        <v>18927630377.639999</v>
      </c>
    </row>
    <row r="45" spans="2:9" x14ac:dyDescent="0.2">
      <c r="B45" s="27"/>
      <c r="C45" s="82" t="s">
        <v>10</v>
      </c>
      <c r="D45" s="57"/>
      <c r="E45" s="58"/>
      <c r="F45" s="97"/>
      <c r="G45" s="77" t="s">
        <v>49</v>
      </c>
      <c r="H45" s="121">
        <v>36479168070.419998</v>
      </c>
      <c r="I45" s="122">
        <v>26367937776.279999</v>
      </c>
    </row>
    <row r="46" spans="2:9" x14ac:dyDescent="0.2">
      <c r="B46" s="27"/>
      <c r="C46" s="82" t="s">
        <v>10</v>
      </c>
      <c r="D46" s="57"/>
      <c r="E46" s="58"/>
      <c r="F46" s="97"/>
      <c r="G46" s="77" t="s">
        <v>50</v>
      </c>
      <c r="H46" s="123">
        <v>0</v>
      </c>
      <c r="I46" s="124">
        <v>0</v>
      </c>
    </row>
    <row r="47" spans="2:9" ht="22.5" x14ac:dyDescent="0.2">
      <c r="B47" s="27"/>
      <c r="C47" s="82" t="s">
        <v>10</v>
      </c>
      <c r="D47" s="57"/>
      <c r="E47" s="58"/>
      <c r="F47" s="97"/>
      <c r="G47" s="77" t="s">
        <v>51</v>
      </c>
      <c r="H47" s="121">
        <v>-20876576054.34</v>
      </c>
      <c r="I47" s="122">
        <v>-20992081132.610001</v>
      </c>
    </row>
    <row r="48" spans="2:9" x14ac:dyDescent="0.2">
      <c r="B48" s="27"/>
      <c r="C48" s="82" t="s">
        <v>10</v>
      </c>
      <c r="D48" s="57"/>
      <c r="E48" s="59"/>
      <c r="F48" s="97"/>
      <c r="G48" s="75" t="s">
        <v>10</v>
      </c>
      <c r="H48" s="47"/>
      <c r="I48" s="48"/>
    </row>
    <row r="49" spans="2:9" ht="33.75" x14ac:dyDescent="0.2">
      <c r="B49" s="27"/>
      <c r="C49" s="82" t="s">
        <v>10</v>
      </c>
      <c r="D49" s="57"/>
      <c r="E49" s="59"/>
      <c r="F49" s="97"/>
      <c r="G49" s="75" t="s">
        <v>52</v>
      </c>
      <c r="H49" s="146">
        <v>0</v>
      </c>
      <c r="I49" s="147">
        <v>0</v>
      </c>
    </row>
    <row r="50" spans="2:9" x14ac:dyDescent="0.2">
      <c r="B50" s="27"/>
      <c r="C50" s="84" t="s">
        <v>10</v>
      </c>
      <c r="D50" s="60"/>
      <c r="E50" s="29"/>
      <c r="F50" s="88"/>
      <c r="G50" s="61" t="s">
        <v>53</v>
      </c>
      <c r="H50" s="123">
        <v>0</v>
      </c>
      <c r="I50" s="124">
        <v>0</v>
      </c>
    </row>
    <row r="51" spans="2:9" ht="22.5" x14ac:dyDescent="0.2">
      <c r="B51" s="32"/>
      <c r="C51" s="76" t="s">
        <v>10</v>
      </c>
      <c r="D51" s="62"/>
      <c r="E51" s="29"/>
      <c r="F51" s="88"/>
      <c r="G51" s="77" t="s">
        <v>54</v>
      </c>
      <c r="H51" s="123">
        <v>0</v>
      </c>
      <c r="I51" s="124">
        <v>0</v>
      </c>
    </row>
    <row r="52" spans="2:9" x14ac:dyDescent="0.2">
      <c r="B52" s="27"/>
      <c r="C52" s="76" t="s">
        <v>10</v>
      </c>
      <c r="D52" s="62"/>
      <c r="E52" s="29"/>
      <c r="F52" s="88"/>
      <c r="G52" s="81" t="s">
        <v>10</v>
      </c>
      <c r="H52" s="50"/>
      <c r="I52" s="31"/>
    </row>
    <row r="53" spans="2:9" x14ac:dyDescent="0.2">
      <c r="B53" s="32"/>
      <c r="C53" s="76" t="s">
        <v>10</v>
      </c>
      <c r="D53" s="37"/>
      <c r="E53" s="38"/>
      <c r="F53" s="90"/>
      <c r="G53" s="81" t="s">
        <v>55</v>
      </c>
      <c r="H53" s="105">
        <f>+H37+H42+H49</f>
        <v>87948584009.440002</v>
      </c>
      <c r="I53" s="130">
        <f>+I37+I42+I49</f>
        <v>65273377762.549988</v>
      </c>
    </row>
    <row r="54" spans="2:9" x14ac:dyDescent="0.2">
      <c r="B54" s="32"/>
      <c r="C54" s="76" t="s">
        <v>10</v>
      </c>
      <c r="D54" s="37"/>
      <c r="E54" s="38"/>
      <c r="F54" s="90"/>
      <c r="G54" s="81" t="s">
        <v>10</v>
      </c>
      <c r="H54" s="116"/>
      <c r="I54" s="131"/>
    </row>
    <row r="55" spans="2:9" ht="23.25" thickBot="1" x14ac:dyDescent="0.25">
      <c r="B55" s="32"/>
      <c r="C55" s="76" t="s">
        <v>10</v>
      </c>
      <c r="D55" s="37"/>
      <c r="E55" s="38"/>
      <c r="F55" s="90"/>
      <c r="G55" s="81" t="s">
        <v>56</v>
      </c>
      <c r="H55" s="134">
        <f>+H34+H53</f>
        <v>114848209407.91</v>
      </c>
      <c r="I55" s="132">
        <f>+I34+I53</f>
        <v>93309948687.859985</v>
      </c>
    </row>
    <row r="56" spans="2:9" ht="13.5" thickTop="1" x14ac:dyDescent="0.2">
      <c r="B56" s="32"/>
      <c r="C56" s="63"/>
      <c r="D56" s="37"/>
      <c r="E56" s="38"/>
      <c r="F56" s="90"/>
      <c r="G56" s="81"/>
      <c r="H56" s="35"/>
      <c r="I56" s="133"/>
    </row>
    <row r="57" spans="2:9" ht="13.5" thickBot="1" x14ac:dyDescent="0.25">
      <c r="B57" s="64"/>
      <c r="C57" s="102"/>
      <c r="D57" s="65"/>
      <c r="E57" s="66"/>
      <c r="F57" s="98"/>
      <c r="G57" s="99"/>
      <c r="H57" s="67"/>
      <c r="I57" s="68"/>
    </row>
    <row r="58" spans="2:9" ht="25.5" customHeight="1" x14ac:dyDescent="0.2">
      <c r="B58" t="s">
        <v>0</v>
      </c>
      <c r="G58" s="142" t="s">
        <v>68</v>
      </c>
      <c r="H58" s="143"/>
      <c r="I58" s="143"/>
    </row>
    <row r="59" spans="2:9" x14ac:dyDescent="0.2">
      <c r="H59" s="9"/>
    </row>
    <row r="61" spans="2:9" ht="13.5" thickBot="1" x14ac:dyDescent="0.25">
      <c r="C61" s="26"/>
      <c r="D61" s="26"/>
      <c r="G61" s="103"/>
      <c r="H61" s="103"/>
    </row>
    <row r="62" spans="2:9" ht="14.25" customHeight="1" x14ac:dyDescent="0.2">
      <c r="C62" s="139" t="s">
        <v>58</v>
      </c>
      <c r="D62" s="139"/>
      <c r="G62" s="140"/>
      <c r="H62" s="140"/>
    </row>
    <row r="63" spans="2:9" x14ac:dyDescent="0.2">
      <c r="C63" s="139" t="s">
        <v>59</v>
      </c>
      <c r="D63" s="139"/>
      <c r="G63" s="141"/>
      <c r="H63" s="141"/>
    </row>
    <row r="65" spans="2:9" ht="15" x14ac:dyDescent="0.25">
      <c r="B65" s="137" t="s">
        <v>60</v>
      </c>
      <c r="C65" s="137"/>
      <c r="D65" s="137"/>
      <c r="E65" s="137"/>
      <c r="F65" s="137"/>
      <c r="G65" s="137"/>
      <c r="H65" s="137"/>
      <c r="I65" s="137"/>
    </row>
    <row r="66" spans="2:9" ht="35.25" customHeight="1" x14ac:dyDescent="0.2"/>
  </sheetData>
  <mergeCells count="8">
    <mergeCell ref="B65:I65"/>
    <mergeCell ref="B7:I7"/>
    <mergeCell ref="C62:D62"/>
    <mergeCell ref="C63:D63"/>
    <mergeCell ref="G62:H62"/>
    <mergeCell ref="G63:H63"/>
    <mergeCell ref="G58:I58"/>
    <mergeCell ref="F8:G8"/>
  </mergeCells>
  <printOptions horizontalCentered="1"/>
  <pageMargins left="0.25" right="0.25" top="0.75" bottom="0.75" header="0.3" footer="0.3"/>
  <pageSetup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="80" zoomScaleNormal="80" workbookViewId="0">
      <selection activeCell="B29" sqref="B29"/>
    </sheetView>
  </sheetViews>
  <sheetFormatPr baseColWidth="10" defaultColWidth="11.28515625" defaultRowHeight="12.75" x14ac:dyDescent="0.2"/>
  <cols>
    <col min="1" max="1" width="57.28515625" bestFit="1" customWidth="1"/>
    <col min="2" max="2" width="16.42578125" bestFit="1" customWidth="1"/>
    <col min="3" max="3" width="20.7109375" bestFit="1" customWidth="1"/>
  </cols>
  <sheetData>
    <row r="1" spans="1:3" x14ac:dyDescent="0.2">
      <c r="A1" s="7"/>
      <c r="B1" s="8">
        <f>[1]!BexGetCellData("003N8D85VN5WHY95OZ9S05CNN","","DP_2")</f>
        <v>2021</v>
      </c>
      <c r="C1" s="8" t="str">
        <f>[1]!BexGetCellData("003N8D85VN5Y88OYUKVCK6RBE","","DP_2")</f>
        <v>'2020</v>
      </c>
    </row>
    <row r="2" spans="1:3" x14ac:dyDescent="0.2">
      <c r="A2" s="8" t="str">
        <f>[1]!BexGetCellData("","003N8D85VN5WHXYYGMBJV0SGC","DP_2")</f>
        <v>Activo</v>
      </c>
      <c r="B2" s="6" t="str">
        <f>[1]!BexGetCellData("003N8D85VN5WHY95OZ9S05CNN","003N8D85VN5WHXYYGMBJV0SGC","DP_2")</f>
        <v>#NV</v>
      </c>
      <c r="C2" s="6" t="str">
        <f>[1]!BexGetCellData("003N8D85VN5Y88OYUKVCK6RBE","003N8D85VN5WHXYYGMBJV0SGC","DP_2")</f>
        <v>#NV</v>
      </c>
    </row>
    <row r="3" spans="1:3" x14ac:dyDescent="0.2">
      <c r="A3" s="8" t="str">
        <f>[1]!BexGetCellData("","003N8D85VN5WHXYYHQTX0GZDH","DP_2")</f>
        <v xml:space="preserve">  Activo Circulante</v>
      </c>
      <c r="B3" s="6" t="str">
        <f>[1]!BexGetCellData("003N8D85VN5WHY95OZ9S05CNN","003N8D85VN5WHXYYHQTX0GZDH","DP_2")</f>
        <v>#NV</v>
      </c>
      <c r="C3" s="6" t="str">
        <f>[1]!BexGetCellData("003N8D85VN5Y88OYUKVCK6RBE","003N8D85VN5WHXYYHQTX0GZDH","DP_2")</f>
        <v>#NV</v>
      </c>
    </row>
    <row r="4" spans="1:3" x14ac:dyDescent="0.2">
      <c r="A4" s="8" t="str">
        <f>[1]!BexGetCellData("","003N8D85VN5WHXYYIHA312Z2T","DP_2")</f>
        <v xml:space="preserve">    Efectivo y Equivalentes</v>
      </c>
      <c r="B4" s="4" t="str">
        <f>[1]!BexGetCellData("003N8D85VN5WHY95OZ9S05CNN","003N8D85VN5WHXYYIHA312Z2T","DP_2")</f>
        <v>#NV</v>
      </c>
      <c r="C4" s="4" t="str">
        <f>[1]!BexGetCellData("003N8D85VN5Y88OYUKVCK6RBE","003N8D85VN5WHXYYIHA312Z2T","DP_2")</f>
        <v>#NV</v>
      </c>
    </row>
    <row r="5" spans="1:3" x14ac:dyDescent="0.2">
      <c r="A5" s="8" t="str">
        <f>[1]!BexGetCellData("","003N8D85VN5WHXYYJFH6AB0UT","DP_2")</f>
        <v xml:space="preserve">    Derechos a Recibir Efectivo o Equivalentes</v>
      </c>
      <c r="B5" s="4" t="str">
        <f>[1]!BexGetCellData("003N8D85VN5WHY95OZ9S05CNN","003N8D85VN5WHXYYJFH6AB0UT","DP_2")</f>
        <v>#NV</v>
      </c>
      <c r="C5" s="4" t="str">
        <f>[1]!BexGetCellData("003N8D85VN5Y88OYUKVCK6RBE","003N8D85VN5WHXYYJFH6AB0UT","DP_2")</f>
        <v>#NV</v>
      </c>
    </row>
    <row r="6" spans="1:3" x14ac:dyDescent="0.2">
      <c r="A6" s="8" t="str">
        <f>[1]!BexGetCellData("","003N8D85VN5WHXYYK9UP6GOPK","DP_2")</f>
        <v xml:space="preserve">    Derechos a Recibir Bienes o Servicios</v>
      </c>
      <c r="B6" s="4" t="str">
        <f>[1]!BexGetCellData("003N8D85VN5WHY95OZ9S05CNN","003N8D85VN5WHXYYK9UP6GOPK","DP_2")</f>
        <v>#NV</v>
      </c>
      <c r="C6" s="4" t="str">
        <f>[1]!BexGetCellData("003N8D85VN5Y88OYUKVCK6RBE","003N8D85VN5WHXYYK9UP6GOPK","DP_2")</f>
        <v>#NV</v>
      </c>
    </row>
    <row r="7" spans="1:3" x14ac:dyDescent="0.2">
      <c r="A7" s="8" t="str">
        <f>[1]!BexGetCellData("","003N8D85VN5WHXYYKUQD6W1SO","DP_2")</f>
        <v xml:space="preserve">    Inventarios</v>
      </c>
      <c r="B7" s="5" t="str">
        <f>[1]!BexGetCellData("003N8D85VN5WHY95OZ9S05CNN","003N8D85VN5WHXYYKUQD6W1SO","DP_2")</f>
        <v>#NV</v>
      </c>
      <c r="C7" s="6" t="str">
        <f>[1]!BexGetCellData("003N8D85VN5Y88OYUKVCK6RBE","003N8D85VN5WHXYYKUQD6W1SO","DP_2")</f>
        <v>#NV</v>
      </c>
    </row>
    <row r="8" spans="1:3" x14ac:dyDescent="0.2">
      <c r="A8" s="8" t="str">
        <f>[1]!BexGetCellData("","003N8D85VN5WHXYYLGK325FDM","DP_2")</f>
        <v xml:space="preserve">    Almacenes</v>
      </c>
      <c r="B8" s="4" t="str">
        <f>[1]!BexGetCellData("003N8D85VN5WHY95OZ9S05CNN","003N8D85VN5WHXYYLGK325FDM","DP_2")</f>
        <v>#NV</v>
      </c>
      <c r="C8" s="4" t="str">
        <f>[1]!BexGetCellData("003N8D85VN5Y88OYUKVCK6RBE","003N8D85VN5WHXYYLGK325FDM","DP_2")</f>
        <v>#NV</v>
      </c>
    </row>
    <row r="9" spans="1:3" x14ac:dyDescent="0.2">
      <c r="A9" s="8" t="str">
        <f>[1]!BexGetCellData("","003N8D85VN5WHXYYM00MY6RKQ","DP_2")</f>
        <v xml:space="preserve">    Estimación por Pérdida o Deterioro de Activos Circulante</v>
      </c>
      <c r="B9" s="5" t="str">
        <f>[1]!BexGetCellData("003N8D85VN5WHY95OZ9S05CNN","003N8D85VN5WHXYYM00MY6RKQ","DP_2")</f>
        <v>#NV</v>
      </c>
      <c r="C9" s="6" t="str">
        <f>[1]!BexGetCellData("003N8D85VN5Y88OYUKVCK6RBE","003N8D85VN5WHXYYM00MY6RKQ","DP_2")</f>
        <v>#NV</v>
      </c>
    </row>
    <row r="10" spans="1:3" x14ac:dyDescent="0.2">
      <c r="A10" s="8" t="str">
        <f>[1]!BexGetCellData("","003N8D85VN5WHXYYMNG18MZVE","DP_2")</f>
        <v xml:space="preserve">    Otros Activos Circulantes</v>
      </c>
      <c r="B10" s="5" t="str">
        <f>[1]!BexGetCellData("003N8D85VN5WHY95OZ9S05CNN","003N8D85VN5WHXYYMNG18MZVE","DP_2")</f>
        <v>#NV</v>
      </c>
      <c r="C10" s="4" t="str">
        <f>[1]!BexGetCellData("003N8D85VN5Y88OYUKVCK6RBE","003N8D85VN5WHXYYMNG18MZVE","DP_2")</f>
        <v>#NV</v>
      </c>
    </row>
    <row r="11" spans="1:3" x14ac:dyDescent="0.2">
      <c r="A11" s="8" t="str">
        <f>[1]!BexGetCellData("","003N8D85VN5WHY982ZBRCCOPL","DP_2")</f>
        <v xml:space="preserve">  Total de Activos Circulantes</v>
      </c>
      <c r="B11" s="4" t="str">
        <f>[1]!BexGetCellData("003N8D85VN5WHY95OZ9S05CNN","003N8D85VN5WHY982ZBRCCOPL","DP_2")</f>
        <v>#NV</v>
      </c>
      <c r="C11" s="4" t="str">
        <f>[1]!BexGetCellData("003N8D85VN5Y88OYUKVCK6RBE","003N8D85VN5WHY982ZBRCCOPL","DP_2")</f>
        <v>#NV</v>
      </c>
    </row>
    <row r="12" spans="1:3" x14ac:dyDescent="0.2">
      <c r="A12" s="8" t="str">
        <f>[1]!BexGetCellData("","003N8D85VN5WHY8XRC4EJO2A6","DP_2")</f>
        <v xml:space="preserve">  Activo No Circulante</v>
      </c>
      <c r="B12" s="6" t="str">
        <f>[1]!BexGetCellData("003N8D85VN5WHY95OZ9S05CNN","003N8D85VN5WHY8XRC4EJO2A6","DP_2")</f>
        <v>#NV</v>
      </c>
      <c r="C12" s="6" t="str">
        <f>[1]!BexGetCellData("003N8D85VN5Y88OYUKVCK6RBE","003N8D85VN5WHY8XRC4EJO2A6","DP_2")</f>
        <v>#NV</v>
      </c>
    </row>
    <row r="13" spans="1:3" x14ac:dyDescent="0.2">
      <c r="A13" s="8" t="str">
        <f>[1]!BexGetCellData("","003N8D85VN5WHY8XSMJG84OEO","DP_2")</f>
        <v xml:space="preserve">    Inversiones Financieras a Largo Plazo</v>
      </c>
      <c r="B13" s="4" t="str">
        <f>[1]!BexGetCellData("003N8D85VN5WHY95OZ9S05CNN","003N8D85VN5WHY8XSMJG84OEO","DP_2")</f>
        <v>#NV</v>
      </c>
      <c r="C13" s="4" t="str">
        <f>[1]!BexGetCellData("003N8D85VN5Y88OYUKVCK6RBE","003N8D85VN5WHY8XSMJG84OEO","DP_2")</f>
        <v>#NV</v>
      </c>
    </row>
    <row r="14" spans="1:3" x14ac:dyDescent="0.2">
      <c r="A14" s="8" t="str">
        <f>[1]!BexGetCellData("","003N8D85VN5WHY8XTPY9O3YC0","DP_2")</f>
        <v xml:space="preserve">    Derechos a Recibir Efectivo o Equivalentes a Largo Plazo</v>
      </c>
      <c r="B14" s="4" t="str">
        <f>[1]!BexGetCellData("003N8D85VN5WHY95OZ9S05CNN","003N8D85VN5WHY8XTPY9O3YC0","DP_2")</f>
        <v>#NV</v>
      </c>
      <c r="C14" s="4" t="str">
        <f>[1]!BexGetCellData("003N8D85VN5Y88OYUKVCK6RBE","003N8D85VN5WHY8XTPY9O3YC0","DP_2")</f>
        <v>#NV</v>
      </c>
    </row>
    <row r="15" spans="1:3" x14ac:dyDescent="0.2">
      <c r="A15" s="8" t="str">
        <f>[1]!BexGetCellData("","003N8D85VN5WHY8XUMAM086U3","DP_2")</f>
        <v xml:space="preserve">    Bienes Inmuebles, Infraestructura y Construcciones en Pr</v>
      </c>
      <c r="B15" s="4" t="str">
        <f>[1]!BexGetCellData("003N8D85VN5WHY95OZ9S05CNN","003N8D85VN5WHY8XUMAM086U3","DP_2")</f>
        <v>#NV</v>
      </c>
      <c r="C15" s="4" t="str">
        <f>[1]!BexGetCellData("003N8D85VN5Y88OYUKVCK6RBE","003N8D85VN5WHY8XUMAM086U3","DP_2")</f>
        <v>#NV</v>
      </c>
    </row>
    <row r="16" spans="1:3" x14ac:dyDescent="0.2">
      <c r="A16" s="8" t="str">
        <f>[1]!BexGetCellData("","003N8D85VN5WHY8XXSRX4Y00S","DP_2")</f>
        <v xml:space="preserve">    Bienes Muebles</v>
      </c>
      <c r="B16" s="4" t="str">
        <f>[1]!BexGetCellData("003N8D85VN5WHY95OZ9S05CNN","003N8D85VN5WHY8XXSRX4Y00S","DP_2")</f>
        <v>#NV</v>
      </c>
      <c r="C16" s="4" t="str">
        <f>[1]!BexGetCellData("003N8D85VN5Y88OYUKVCK6RBE","003N8D85VN5WHY8XXSRX4Y00S","DP_2")</f>
        <v>#NV</v>
      </c>
    </row>
    <row r="17" spans="1:3" x14ac:dyDescent="0.2">
      <c r="A17" s="8" t="str">
        <f>[1]!BexGetCellData("","003N8D85VN5WHY8XYL34N049R","DP_2")</f>
        <v xml:space="preserve">    Activos Intangibles</v>
      </c>
      <c r="B17" s="4" t="str">
        <f>[1]!BexGetCellData("003N8D85VN5WHY95OZ9S05CNN","003N8D85VN5WHY8XYL34N049R","DP_2")</f>
        <v>#NV</v>
      </c>
      <c r="C17" s="4" t="str">
        <f>[1]!BexGetCellData("003N8D85VN5Y88OYUKVCK6RBE","003N8D85VN5WHY8XYL34N049R","DP_2")</f>
        <v>#NV</v>
      </c>
    </row>
    <row r="18" spans="1:3" x14ac:dyDescent="0.2">
      <c r="A18" s="8" t="str">
        <f>[1]!BexGetCellData("","003N8D85VN5WHY8YD4DQ8QRBA","DP_2")</f>
        <v xml:space="preserve">    Depreciación, Deterioro y Amortización Acumulada de Bien</v>
      </c>
      <c r="B18" s="4" t="str">
        <f>[1]!BexGetCellData("003N8D85VN5WHY95OZ9S05CNN","003N8D85VN5WHY8YD4DQ8QRBA","DP_2")</f>
        <v>#NV</v>
      </c>
      <c r="C18" s="4" t="str">
        <f>[1]!BexGetCellData("003N8D85VN5Y88OYUKVCK6RBE","003N8D85VN5WHY8YD4DQ8QRBA","DP_2")</f>
        <v>#NV</v>
      </c>
    </row>
    <row r="19" spans="1:3" x14ac:dyDescent="0.2">
      <c r="A19" s="8" t="str">
        <f>[1]!BexGetCellData("","003N8D85VN5WHY8YD4DQ8QXMU","DP_2")</f>
        <v xml:space="preserve">    Activos Diferidos</v>
      </c>
      <c r="B19" s="4" t="str">
        <f>[1]!BexGetCellData("003N8D85VN5WHY95OZ9S05CNN","003N8D85VN5WHY8YD4DQ8QXMU","DP_2")</f>
        <v>#NV</v>
      </c>
      <c r="C19" s="4" t="str">
        <f>[1]!BexGetCellData("003N8D85VN5Y88OYUKVCK6RBE","003N8D85VN5WHY8YD4DQ8QXMU","DP_2")</f>
        <v>#NV</v>
      </c>
    </row>
    <row r="20" spans="1:3" x14ac:dyDescent="0.2">
      <c r="A20" s="8" t="str">
        <f>[1]!BexGetCellData("","003N8D85VN5WHY8YDWUARZIRR","DP_2")</f>
        <v xml:space="preserve">    Estimación por Pérdida o Deterioro de Activos no Circula</v>
      </c>
      <c r="B20" s="5" t="str">
        <f>[1]!BexGetCellData("003N8D85VN5WHY95OZ9S05CNN","003N8D85VN5WHY8YDWUARZIRR","DP_2")</f>
        <v>#NV</v>
      </c>
      <c r="C20" s="6" t="str">
        <f>[1]!BexGetCellData("003N8D85VN5Y88OYUKVCK6RBE","003N8D85VN5WHY8YDWUARZIRR","DP_2")</f>
        <v>#NV</v>
      </c>
    </row>
    <row r="21" spans="1:3" x14ac:dyDescent="0.2">
      <c r="A21" s="8" t="str">
        <f>[1]!BexGetCellData("","003N8D85VN5WHY8YEO01MMKSN","DP_2")</f>
        <v xml:space="preserve">    Otros Activos no Circulantes</v>
      </c>
      <c r="B21" s="5" t="str">
        <f>[1]!BexGetCellData("003N8D85VN5WHY95OZ9S05CNN","003N8D85VN5WHY8YEO01MMKSN","DP_2")</f>
        <v>#NV</v>
      </c>
      <c r="C21" s="6" t="str">
        <f>[1]!BexGetCellData("003N8D85VN5Y88OYUKVCK6RBE","003N8D85VN5WHY8YEO01MMKSN","DP_2")</f>
        <v>#NV</v>
      </c>
    </row>
    <row r="22" spans="1:3" x14ac:dyDescent="0.2">
      <c r="A22" s="8" t="str">
        <f>[1]!BexGetCellData("","003N8D85VN5WHY984PA514PP8","DP_2")</f>
        <v xml:space="preserve">  Total de Activos No Circulantes</v>
      </c>
      <c r="B22" s="4" t="str">
        <f>[1]!BexGetCellData("003N8D85VN5WHY95OZ9S05CNN","003N8D85VN5WHY984PA514PP8","DP_2")</f>
        <v>#NV</v>
      </c>
      <c r="C22" s="4" t="str">
        <f>[1]!BexGetCellData("003N8D85VN5Y88OYUKVCK6RBE","003N8D85VN5WHY984PA514PP8","DP_2")</f>
        <v>#NV</v>
      </c>
    </row>
    <row r="23" spans="1:3" x14ac:dyDescent="0.2">
      <c r="A23" s="8" t="str">
        <f>[1]!BexGetCellData("","003N8D85VN5WHY985LPIE2C65","DP_2")</f>
        <v>Total de Activos</v>
      </c>
      <c r="B23" s="4" t="str">
        <f>[1]!BexGetCellData("003N8D85VN5WHY95OZ9S05CNN","003N8D85VN5WHY985LPIE2C65","DP_2")</f>
        <v>#NV</v>
      </c>
      <c r="C23" s="4" t="str">
        <f>[1]!BexGetCellData("003N8D85VN5Y88OYUKVCK6RBE","003N8D85VN5WHY985LPIE2C65","DP_2")</f>
        <v>#NV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="80" zoomScaleNormal="80" workbookViewId="0">
      <selection activeCell="C7" sqref="C7"/>
    </sheetView>
  </sheetViews>
  <sheetFormatPr baseColWidth="10" defaultColWidth="11.42578125" defaultRowHeight="12.75" x14ac:dyDescent="0.2"/>
  <cols>
    <col min="1" max="1" width="53.42578125" bestFit="1" customWidth="1"/>
    <col min="2" max="2" width="22" bestFit="1" customWidth="1"/>
    <col min="3" max="3" width="21.42578125" bestFit="1" customWidth="1"/>
  </cols>
  <sheetData>
    <row r="1" spans="1:3" x14ac:dyDescent="0.2">
      <c r="A1" s="7"/>
      <c r="B1" s="8" t="str">
        <f>[1]!BexGetCellData("003N8D85VN5Y88UOCOONXLKGG","","DP_3")</f>
        <v>'2021</v>
      </c>
      <c r="C1" s="8" t="str">
        <f>[1]!BexGetCellData("003N8D85VN5Y88UOCOONXLQS0","","DP_3")</f>
        <v>'2020</v>
      </c>
    </row>
    <row r="2" spans="1:3" x14ac:dyDescent="0.2">
      <c r="A2" s="8" t="str">
        <f>[1]!BexGetCellData("","003N8D85VN5Y88UOCOONX9SY8","DP_3")</f>
        <v>Pasivo</v>
      </c>
      <c r="B2" s="6" t="str">
        <f>[1]!BexGetCellData("003N8D85VN5Y88UOCOONXLKGG","003N8D85VN5Y88UOCOONX9SY8","DP_3")</f>
        <v>#NV</v>
      </c>
      <c r="C2" s="6" t="str">
        <f>[1]!BexGetCellData("003N8D85VN5Y88UOCOONXLQS0","003N8D85VN5Y88UOCOONX9SY8","DP_3")</f>
        <v>#NV</v>
      </c>
    </row>
    <row r="3" spans="1:3" x14ac:dyDescent="0.2">
      <c r="A3" s="8" t="str">
        <f>[1]!BexGetCellData("","003N8D85VN5Y88UOCOONXABWW","DP_3")</f>
        <v xml:space="preserve">  Pasivo Circulante</v>
      </c>
      <c r="B3" s="6" t="str">
        <f>[1]!BexGetCellData("003N8D85VN5Y88UOCOONXLKGG","003N8D85VN5Y88UOCOONXABWW","DP_3")</f>
        <v>#NV</v>
      </c>
      <c r="C3" s="6" t="str">
        <f>[1]!BexGetCellData("003N8D85VN5Y88UOCOONXLQS0","003N8D85VN5Y88UOCOONXABWW","DP_3")</f>
        <v>#NV</v>
      </c>
    </row>
    <row r="4" spans="1:3" x14ac:dyDescent="0.2">
      <c r="A4" s="8" t="str">
        <f>[1]!BexGetCellData("","003N8D85VN5Y88UOCOONXAUVK","DP_3")</f>
        <v xml:space="preserve">    Cuentas por Pagar a Corto Plazo</v>
      </c>
      <c r="B4" s="10" t="str">
        <f>[1]!BexGetCellData("003N8D85VN5Y88UOCOONXLKGG","003N8D85VN5Y88UOCOONXAUVK","DP_3")</f>
        <v>#NV</v>
      </c>
      <c r="C4" s="4" t="str">
        <f>[1]!BexGetCellData("003N8D85VN5Y88UOCOONXLQS0","003N8D85VN5Y88UOCOONXAUVK","DP_3")</f>
        <v>#NV</v>
      </c>
    </row>
    <row r="5" spans="1:3" x14ac:dyDescent="0.2">
      <c r="A5" s="8" t="str">
        <f>[1]!BexGetCellData("","003N8D85VN5Y88UOCOONXBDU8","DP_3")</f>
        <v xml:space="preserve">    Documentos por Pagar a Corto Plazo</v>
      </c>
      <c r="B5" s="10" t="str">
        <f>[1]!BexGetCellData("003N8D85VN5Y88UOCOONXLKGG","003N8D85VN5Y88UOCOONXBDU8","DP_3")</f>
        <v>#NV</v>
      </c>
      <c r="C5" s="4" t="str">
        <f>[1]!BexGetCellData("003N8D85VN5Y88UOCOONXLQS0","003N8D85VN5Y88UOCOONXBDU8","DP_3")</f>
        <v>#NV</v>
      </c>
    </row>
    <row r="6" spans="1:3" x14ac:dyDescent="0.2">
      <c r="A6" s="8" t="str">
        <f>[1]!BexGetCellData("","003N8D85VN5Y88UOCOONXBWSW","DP_3")</f>
        <v xml:space="preserve">    Porción a Corto Plazo de la Deuda Pública</v>
      </c>
      <c r="B6" s="10" t="str">
        <f>[1]!BexGetCellData("003N8D85VN5Y88UOCOONXLKGG","003N8D85VN5Y88UOCOONXBWSW","DP_3")</f>
        <v>#NV</v>
      </c>
      <c r="C6" s="4" t="str">
        <f>[1]!BexGetCellData("003N8D85VN5Y88UOCOONXLQS0","003N8D85VN5Y88UOCOONXBWSW","DP_3")</f>
        <v>#NV</v>
      </c>
    </row>
    <row r="7" spans="1:3" x14ac:dyDescent="0.2">
      <c r="A7" s="8" t="str">
        <f>[1]!BexGetCellData("","003N8D85VN5Y88UOCOONXCFRK","DP_3")</f>
        <v xml:space="preserve">    Títulos y Valores a Corto Plazo</v>
      </c>
      <c r="B7" s="11" t="str">
        <f>[1]!BexGetCellData("003N8D85VN5Y88UOCOONXLKGG","003N8D85VN5Y88UOCOONXCFRK","DP_3")</f>
        <v>#NV</v>
      </c>
      <c r="C7" s="6" t="str">
        <f>[1]!BexGetCellData("003N8D85VN5Y88UOCOONXLQS0","003N8D85VN5Y88UOCOONXCFRK","DP_3")</f>
        <v>#NV</v>
      </c>
    </row>
    <row r="8" spans="1:3" x14ac:dyDescent="0.2">
      <c r="A8" s="8" t="str">
        <f>[1]!BexGetCellData("","003N8D85VN5Y88UOCOONXCYQ8","DP_3")</f>
        <v xml:space="preserve">    Pasivos Diferidos a Corto Plazo</v>
      </c>
      <c r="B8" s="11" t="str">
        <f>[1]!BexGetCellData("003N8D85VN5Y88UOCOONXLKGG","003N8D85VN5Y88UOCOONXCYQ8","DP_3")</f>
        <v>#NV</v>
      </c>
      <c r="C8" s="6" t="str">
        <f>[1]!BexGetCellData("003N8D85VN5Y88UOCOONXLQS0","003N8D85VN5Y88UOCOONXCYQ8","DP_3")</f>
        <v>#NV</v>
      </c>
    </row>
    <row r="9" spans="1:3" x14ac:dyDescent="0.2">
      <c r="A9" s="8" t="str">
        <f>[1]!BexGetCellData("","003N8D85VN5Y88UOCOONXDHOW","DP_3")</f>
        <v xml:space="preserve">    Fondos y Bienes de Terceros en Garantía</v>
      </c>
      <c r="B9" s="10" t="str">
        <f>[1]!BexGetCellData("003N8D85VN5Y88UOCOONXLKGG","003N8D85VN5Y88UOCOONXDHOW","DP_3")</f>
        <v>#NV</v>
      </c>
      <c r="C9" s="4" t="str">
        <f>[1]!BexGetCellData("003N8D85VN5Y88UOCOONXLQS0","003N8D85VN5Y88UOCOONXDHOW","DP_3")</f>
        <v>#NV</v>
      </c>
    </row>
    <row r="10" spans="1:3" x14ac:dyDescent="0.2">
      <c r="A10" s="8" t="str">
        <f>[1]!BexGetCellData("","003N8D85VN5Y88UOCOONXE0NK","DP_3")</f>
        <v xml:space="preserve">    Provisiones a Corto Plazo</v>
      </c>
      <c r="B10" s="11" t="str">
        <f>[1]!BexGetCellData("003N8D85VN5Y88UOCOONXLKGG","003N8D85VN5Y88UOCOONXE0NK","DP_3")</f>
        <v>#NV</v>
      </c>
      <c r="C10" s="6" t="str">
        <f>[1]!BexGetCellData("003N8D85VN5Y88UOCOONXLQS0","003N8D85VN5Y88UOCOONXE0NK","DP_3")</f>
        <v>#NV</v>
      </c>
    </row>
    <row r="11" spans="1:3" x14ac:dyDescent="0.2">
      <c r="A11" s="8" t="str">
        <f>[1]!BexGetCellData("","003N8D85VN5Y88UP9X1R0PM45","DP_3")</f>
        <v xml:space="preserve">    Otros Pasivos a Corto Plazo</v>
      </c>
      <c r="B11" s="10" t="str">
        <f>[1]!BexGetCellData("003N8D85VN5Y88UOCOONXLKGG","003N8D85VN5Y88UP9X1R0PM45","DP_3")</f>
        <v>#NV</v>
      </c>
      <c r="C11" s="4" t="str">
        <f>[1]!BexGetCellData("003N8D85VN5Y88UOCOONXLQS0","003N8D85VN5Y88UP9X1R0PM45","DP_3")</f>
        <v>#NV</v>
      </c>
    </row>
    <row r="12" spans="1:3" x14ac:dyDescent="0.2">
      <c r="A12" s="8" t="str">
        <f>[1]!BexGetCellData("","003N8D85VN5Y88UOCOONXEJM8","DP_3")</f>
        <v xml:space="preserve">  Total de Pasivos Circulantes</v>
      </c>
      <c r="B12" s="10" t="str">
        <f>[1]!BexGetCellData("003N8D85VN5Y88UOCOONXLKGG","003N8D85VN5Y88UOCOONXEJM8","DP_3")</f>
        <v>#NV</v>
      </c>
      <c r="C12" s="4" t="str">
        <f>[1]!BexGetCellData("003N8D85VN5Y88UOCOONXLQS0","003N8D85VN5Y88UOCOONXEJM8","DP_3")</f>
        <v>#NV</v>
      </c>
    </row>
    <row r="13" spans="1:3" x14ac:dyDescent="0.2">
      <c r="A13" s="8" t="str">
        <f>[1]!BexGetCellData("","003N8D85VN5Y88UOCOONXF2KW","DP_3")</f>
        <v xml:space="preserve">  Pasivo No Circulante</v>
      </c>
      <c r="B13" s="6" t="str">
        <f>[1]!BexGetCellData("003N8D85VN5Y88UOCOONXLKGG","003N8D85VN5Y88UOCOONXF2KW","DP_3")</f>
        <v>#NV</v>
      </c>
      <c r="C13" s="6" t="str">
        <f>[1]!BexGetCellData("003N8D85VN5Y88UOCOONXLQS0","003N8D85VN5Y88UOCOONXF2KW","DP_3")</f>
        <v>#NV</v>
      </c>
    </row>
    <row r="14" spans="1:3" x14ac:dyDescent="0.2">
      <c r="A14" s="8" t="str">
        <f>[1]!BexGetCellData("","003N8D85VN5Y88UOCOONXFLJK","DP_3")</f>
        <v xml:space="preserve">    Cuentas por Pagar a Largo Plazo</v>
      </c>
      <c r="B14" s="11" t="str">
        <f>[1]!BexGetCellData("003N8D85VN5Y88UOCOONXLKGG","003N8D85VN5Y88UOCOONXFLJK","DP_3")</f>
        <v>#NV</v>
      </c>
      <c r="C14" s="5" t="str">
        <f>[1]!BexGetCellData("003N8D85VN5Y88UOCOONXLQS0","003N8D85VN5Y88UOCOONXFLJK","DP_3")</f>
        <v>#NV</v>
      </c>
    </row>
    <row r="15" spans="1:3" x14ac:dyDescent="0.2">
      <c r="A15" s="8" t="str">
        <f>[1]!BexGetCellData("","003N8D85VN5Y88UOCOONXG4I8","DP_3")</f>
        <v xml:space="preserve">    Documentos por Pagar a Largo Plazo</v>
      </c>
      <c r="B15" s="11" t="str">
        <f>[1]!BexGetCellData("003N8D85VN5Y88UOCOONXLKGG","003N8D85VN5Y88UOCOONXG4I8","DP_3")</f>
        <v>#NV</v>
      </c>
      <c r="C15" s="6" t="str">
        <f>[1]!BexGetCellData("003N8D85VN5Y88UOCOONXLQS0","003N8D85VN5Y88UOCOONXG4I8","DP_3")</f>
        <v>#NV</v>
      </c>
    </row>
    <row r="16" spans="1:3" x14ac:dyDescent="0.2">
      <c r="A16" s="8" t="str">
        <f>[1]!BexGetCellData("","003N8D85VN5Y88UOCOONXGNGW","DP_3")</f>
        <v xml:space="preserve">    Deuda Pública a Largo Plazo</v>
      </c>
      <c r="B16" s="10" t="str">
        <f>[1]!BexGetCellData("003N8D85VN5Y88UOCOONXLKGG","003N8D85VN5Y88UOCOONXGNGW","DP_3")</f>
        <v>#NV</v>
      </c>
      <c r="C16" s="4" t="str">
        <f>[1]!BexGetCellData("003N8D85VN5Y88UOCOONXLQS0","003N8D85VN5Y88UOCOONXGNGW","DP_3")</f>
        <v>#NV</v>
      </c>
    </row>
    <row r="17" spans="1:3" x14ac:dyDescent="0.2">
      <c r="A17" s="8" t="str">
        <f>[1]!BexGetCellData("","003N8D85VN5Y88UOCOONXH6FK","DP_3")</f>
        <v xml:space="preserve">    Pasivos Diferidos a Largo Plazo</v>
      </c>
      <c r="B17" s="11" t="str">
        <f>[1]!BexGetCellData("003N8D85VN5Y88UOCOONXLKGG","003N8D85VN5Y88UOCOONXH6FK","DP_3")</f>
        <v>#NV</v>
      </c>
      <c r="C17" s="6" t="str">
        <f>[1]!BexGetCellData("003N8D85VN5Y88UOCOONXLQS0","003N8D85VN5Y88UOCOONXH6FK","DP_3")</f>
        <v>#NV</v>
      </c>
    </row>
    <row r="18" spans="1:3" x14ac:dyDescent="0.2">
      <c r="A18" s="8" t="str">
        <f>[1]!BexGetCellData("","003N8D85VN5Y88UOCOONXHPE8","DP_3")</f>
        <v xml:space="preserve">    Fondos y Bienes de Terceros en Garantía</v>
      </c>
      <c r="B18" s="11" t="str">
        <f>[1]!BexGetCellData("003N8D85VN5Y88UOCOONXLKGG","003N8D85VN5Y88UOCOONXHPE8","DP_3")</f>
        <v>#NV</v>
      </c>
      <c r="C18" s="6" t="str">
        <f>[1]!BexGetCellData("003N8D85VN5Y88UOCOONXLQS0","003N8D85VN5Y88UOCOONXHPE8","DP_3")</f>
        <v>#NV</v>
      </c>
    </row>
    <row r="19" spans="1:3" x14ac:dyDescent="0.2">
      <c r="A19" s="8" t="str">
        <f>[1]!BexGetCellData("","003N8D85VN5Y88UOCOONXJT8W","DP_3")</f>
        <v xml:space="preserve">    Provisiones a Largo Plazo</v>
      </c>
      <c r="B19" s="11" t="str">
        <f>[1]!BexGetCellData("003N8D85VN5Y88UOCOONXLKGG","003N8D85VN5Y88UOCOONXJT8W","DP_3")</f>
        <v>#NV</v>
      </c>
      <c r="C19" s="6" t="str">
        <f>[1]!BexGetCellData("003N8D85VN5Y88UOCOONXLQS0","003N8D85VN5Y88UOCOONXJT8W","DP_3")</f>
        <v>#NV</v>
      </c>
    </row>
    <row r="20" spans="1:3" x14ac:dyDescent="0.2">
      <c r="A20" s="8" t="str">
        <f>[1]!BexGetCellData("","003N8D85VN5Y88UOCOONXKC7K","DP_3")</f>
        <v xml:space="preserve">  Total de Pasivos No Circulantes</v>
      </c>
      <c r="B20" s="10" t="str">
        <f>[1]!BexGetCellData("003N8D85VN5Y88UOCOONXLKGG","003N8D85VN5Y88UOCOONXKC7K","DP_3")</f>
        <v>#NV</v>
      </c>
      <c r="C20" s="4" t="str">
        <f>[1]!BexGetCellData("003N8D85VN5Y88UOCOONXLQS0","003N8D85VN5Y88UOCOONXKC7K","DP_3")</f>
        <v>#NV</v>
      </c>
    </row>
    <row r="21" spans="1:3" x14ac:dyDescent="0.2">
      <c r="A21" s="8" t="str">
        <f>[1]!BexGetCellData("","003N8D85VN5Y88UOCOONXKV68","DP_3")</f>
        <v>Total de Pasivos</v>
      </c>
      <c r="B21" s="10" t="str">
        <f>[1]!BexGetCellData("003N8D85VN5Y88UOCOONXLKGG","003N8D85VN5Y88UOCOONXKV68","DP_3")</f>
        <v>#NV</v>
      </c>
      <c r="C21" s="4" t="str">
        <f>[1]!BexGetCellData("003N8D85VN5Y88UOCOONXLQS0","003N8D85VN5Y88UOCOONXKV68","DP_3")</f>
        <v>#NV</v>
      </c>
    </row>
    <row r="22" spans="1:3" x14ac:dyDescent="0.2">
      <c r="A22" s="8" t="str">
        <f>[1]!BexGetCellData("","003N8D85VN5Y8HKZ7PKW3YTFW","DP_3")</f>
        <v>Hacienda Pública/Patrimonio</v>
      </c>
      <c r="B22" s="6" t="str">
        <f>[1]!BexGetCellData("003N8D85VN5Y88UOCOONXLKGG","003N8D85VN5Y8HKZ7PKW3YTFW","DP_3")</f>
        <v>#NV</v>
      </c>
      <c r="C22" s="6" t="str">
        <f>[1]!BexGetCellData("003N8D85VN5Y88UOCOONXLQS0","003N8D85VN5Y8HKZ7PKW3YTFW","DP_3")</f>
        <v>#NV</v>
      </c>
    </row>
    <row r="23" spans="1:3" x14ac:dyDescent="0.2">
      <c r="A23" s="8" t="str">
        <f>[1]!BexGetCellData("","003N8D85VN5Y8HKZ876XSEN4C","DP_3")</f>
        <v xml:space="preserve">  Hacienda Pública/Patrimonio Contribuido</v>
      </c>
      <c r="B23" s="10" t="str">
        <f>[1]!BexGetCellData("003N8D85VN5Y88UOCOONXLKGG","003N8D85VN5Y8HKZ876XSEN4C","DP_3")</f>
        <v>#NV</v>
      </c>
      <c r="C23" s="4" t="str">
        <f>[1]!BexGetCellData("003N8D85VN5Y88UOCOONXLQS0","003N8D85VN5Y8HKZ876XSEN4C","DP_3")</f>
        <v>#NV</v>
      </c>
    </row>
    <row r="24" spans="1:3" x14ac:dyDescent="0.2">
      <c r="A24" s="8" t="str">
        <f>[1]!BexGetCellData("","003N8D85VN5Y8HKZ9377ZCGB0","DP_3")</f>
        <v xml:space="preserve">    Aportaciones</v>
      </c>
      <c r="B24" s="10" t="str">
        <f>[1]!BexGetCellData("003N8D85VN5Y88UOCOONXLKGG","003N8D85VN5Y8HKZ9377ZCGB0","DP_3")</f>
        <v>#NV</v>
      </c>
      <c r="C24" s="4" t="str">
        <f>[1]!BexGetCellData("003N8D85VN5Y88UOCOONXLQS0","003N8D85VN5Y8HKZ9377ZCGB0","DP_3")</f>
        <v>#NV</v>
      </c>
    </row>
    <row r="25" spans="1:3" x14ac:dyDescent="0.2">
      <c r="A25" s="8" t="str">
        <f>[1]!BexGetCellData("","003N8D85VN5Y8HKZ9O9BNKOLS","DP_3")</f>
        <v xml:space="preserve">    Donaciones de Capital</v>
      </c>
      <c r="B25" s="11" t="str">
        <f>[1]!BexGetCellData("003N8D85VN5Y88UOCOONXLKGG","003N8D85VN5Y8HKZ9O9BNKOLS","DP_3")</f>
        <v>#NV</v>
      </c>
      <c r="C25" s="6" t="str">
        <f>[1]!BexGetCellData("003N8D85VN5Y88UOCOONXLQS0","003N8D85VN5Y8HKZ9O9BNKOLS","DP_3")</f>
        <v>#NV</v>
      </c>
    </row>
    <row r="26" spans="1:3" x14ac:dyDescent="0.2">
      <c r="A26" s="8" t="str">
        <f>[1]!BexGetCellData("","003N8D85VN5Y8HKZACCYYI3KG","DP_3")</f>
        <v xml:space="preserve">    Actualización de la Hacienda Pública/Pa</v>
      </c>
      <c r="B26" s="10" t="str">
        <f>[1]!BexGetCellData("003N8D85VN5Y88UOCOONXLKGG","003N8D85VN5Y8HKZACCYYI3KG","DP_3")</f>
        <v>#NV</v>
      </c>
      <c r="C26" s="4" t="str">
        <f>[1]!BexGetCellData("003N8D85VN5Y88UOCOONXLQS0","003N8D85VN5Y8HKZACCYYI3KG","DP_3")</f>
        <v>#NV</v>
      </c>
    </row>
    <row r="27" spans="1:3" x14ac:dyDescent="0.2">
      <c r="A27" s="8" t="str">
        <f>[1]!BexGetCellData("","003N8D85VN5Y8HKZAZU4PQ6J5","DP_3")</f>
        <v xml:space="preserve">  Hacienda Pública/Patrimonio Generado</v>
      </c>
      <c r="B27" s="10" t="str">
        <f>[1]!BexGetCellData("003N8D85VN5Y88UOCOONXLKGG","003N8D85VN5Y8HKZAZU4PQ6J5","DP_3")</f>
        <v>#NV</v>
      </c>
      <c r="C27" s="4" t="str">
        <f>[1]!BexGetCellData("003N8D85VN5Y88UOCOONXLQS0","003N8D85VN5Y8HKZAZU4PQ6J5","DP_3")</f>
        <v>#NV</v>
      </c>
    </row>
    <row r="28" spans="1:3" x14ac:dyDescent="0.2">
      <c r="A28" s="8" t="str">
        <f>[1]!BexGetCellData("","003N8D85VN5Y8HKZBM0RZLRBU","DP_3")</f>
        <v xml:space="preserve">    Resultados del Ejercicio (Ahorro/ Desahorro)</v>
      </c>
      <c r="B28" s="10" t="str">
        <f>[1]!BexGetCellData("003N8D85VN5Y88UOCOONXLKGG","003N8D85VN5Y8HKZBM0RZLRBU","DP_3")</f>
        <v>#NV</v>
      </c>
      <c r="C28" s="4" t="str">
        <f>[1]!BexGetCellData("003N8D85VN5Y88UOCOONXLQS0","003N8D85VN5Y8HKZBM0RZLRBU","DP_3")</f>
        <v>#NV</v>
      </c>
    </row>
    <row r="29" spans="1:3" x14ac:dyDescent="0.2">
      <c r="A29" s="8" t="str">
        <f>[1]!BexGetCellData("","003N8D85VN5Y8HKZCA2TBAFMI","DP_3")</f>
        <v xml:space="preserve">    Resultados de Ejercicios Anteriores</v>
      </c>
      <c r="B29" s="10" t="str">
        <f>[1]!BexGetCellData("003N8D85VN5Y88UOCOONXLKGG","003N8D85VN5Y8HKZCA2TBAFMI","DP_3")</f>
        <v>#NV</v>
      </c>
      <c r="C29" s="4" t="str">
        <f>[1]!BexGetCellData("003N8D85VN5Y88UOCOONXLQS0","003N8D85VN5Y8HKZCA2TBAFMI","DP_3")</f>
        <v>#NV</v>
      </c>
    </row>
    <row r="30" spans="1:3" x14ac:dyDescent="0.2">
      <c r="A30" s="8" t="str">
        <f>[1]!BexGetCellData("","003N8D85VN5Y8HKZE3X0X81WE","DP_3")</f>
        <v xml:space="preserve">    Revalúos</v>
      </c>
      <c r="B30" s="11" t="str">
        <f>[1]!BexGetCellData("003N8D85VN5Y88UOCOONXLKGG","003N8D85VN5Y8HKZE3X0X81WE","DP_3")</f>
        <v>#NV</v>
      </c>
      <c r="C30" s="6" t="str">
        <f>[1]!BexGetCellData("003N8D85VN5Y88UOCOONXLQS0","003N8D85VN5Y8HKZE3X0X81WE","DP_3")</f>
        <v>#NV</v>
      </c>
    </row>
    <row r="31" spans="1:3" x14ac:dyDescent="0.2">
      <c r="A31" s="8" t="str">
        <f>[1]!BexGetCellData("","003N8D85VN5Y8HKZF2DGVBXCY","DP_3")</f>
        <v xml:space="preserve">    Reservas</v>
      </c>
      <c r="B31" s="11" t="str">
        <f>[1]!BexGetCellData("003N8D85VN5Y88UOCOONXLKGG","003N8D85VN5Y8HKZF2DGVBXCY","DP_3")</f>
        <v>#NV</v>
      </c>
      <c r="C31" s="6" t="str">
        <f>[1]!BexGetCellData("003N8D85VN5Y88UOCOONXLQS0","003N8D85VN5Y8HKZF2DGVBXCY","DP_3")</f>
        <v>#NV</v>
      </c>
    </row>
    <row r="32" spans="1:3" x14ac:dyDescent="0.2">
      <c r="A32" s="8" t="str">
        <f>[1]!BexGetCellData("","003N8D85VN5Y8HKZFM8BOXL0I","DP_3")</f>
        <v xml:space="preserve">    Rectificaciones de Resultados de Ejercicios Anteriores</v>
      </c>
      <c r="B32" s="10" t="str">
        <f>[1]!BexGetCellData("003N8D85VN5Y88UOCOONXLKGG","003N8D85VN5Y8HKZFM8BOXL0I","DP_3")</f>
        <v>#NV</v>
      </c>
      <c r="C32" s="4" t="str">
        <f>[1]!BexGetCellData("003N8D85VN5Y88UOCOONXLQS0","003N8D85VN5Y8HKZFM8BOXL0I","DP_3")</f>
        <v>#NV</v>
      </c>
    </row>
    <row r="33" spans="1:3" x14ac:dyDescent="0.2">
      <c r="A33" s="8" t="str">
        <f>[1]!BexGetCellData("","003N8D85VN5Y8HKZGAVOBDSIU","DP_3")</f>
        <v xml:space="preserve">  Exceso o Insuficiencia en la Actualización de la Hac</v>
      </c>
      <c r="B33" s="11" t="str">
        <f>[1]!BexGetCellData("003N8D85VN5Y88UOCOONXLKGG","003N8D85VN5Y8HKZGAVOBDSIU","DP_3")</f>
        <v>#NV</v>
      </c>
      <c r="C33" s="6" t="str">
        <f>[1]!BexGetCellData("003N8D85VN5Y88UOCOONXLQS0","003N8D85VN5Y8HKZGAVOBDSIU","DP_3")</f>
        <v>#NV</v>
      </c>
    </row>
    <row r="34" spans="1:3" x14ac:dyDescent="0.2">
      <c r="A34" s="8" t="str">
        <f>[1]!BexGetCellData("","003N8D85VN5Y8HKZH8BV9KUJQ","DP_3")</f>
        <v xml:space="preserve">    Resultado por Tenencia de Activos no Monetarios</v>
      </c>
      <c r="B34" s="11" t="str">
        <f>[1]!BexGetCellData("003N8D85VN5Y88UOCOONXLKGG","003N8D85VN5Y8HKZH8BV9KUJQ","DP_3")</f>
        <v>#NV</v>
      </c>
      <c r="C34" s="6" t="str">
        <f>[1]!BexGetCellData("003N8D85VN5Y88UOCOONXLQS0","003N8D85VN5Y8HKZH8BV9KUJQ","DP_3")</f>
        <v>#NV</v>
      </c>
    </row>
    <row r="35" spans="1:3" x14ac:dyDescent="0.2">
      <c r="A35" s="8" t="str">
        <f>[1]!BexGetCellData("","003N8D85VN5Y8HKZKMXA4Z7HY","DP_3")</f>
        <v xml:space="preserve">    Resultado por Tenencia de Activos no Mo</v>
      </c>
      <c r="B35" s="11" t="str">
        <f>[1]!BexGetCellData("003N8D85VN5Y88UOCOONXLKGG","003N8D85VN5Y8HKZKMXA4Z7HY","DP_3")</f>
        <v>#NV</v>
      </c>
      <c r="C35" s="6" t="str">
        <f>[1]!BexGetCellData("003N8D85VN5Y88UOCOONXLQS0","003N8D85VN5Y8HKZKMXA4Z7HY","DP_3")</f>
        <v>#NV</v>
      </c>
    </row>
    <row r="36" spans="1:3" x14ac:dyDescent="0.2">
      <c r="A36" s="8" t="str">
        <f>[1]!BexGetCellData("","003N8D85VN5Y8HKZLONALDCC9","DP_3")</f>
        <v>Total Hacienda Pública/Patrimonio</v>
      </c>
      <c r="B36" s="10" t="str">
        <f>[1]!BexGetCellData("003N8D85VN5Y88UOCOONXLKGG","003N8D85VN5Y8HKZLONALDCC9","DP_3")</f>
        <v>#NV</v>
      </c>
      <c r="C36" s="4" t="str">
        <f>[1]!BexGetCellData("003N8D85VN5Y88UOCOONXLQS0","003N8D85VN5Y8HKZLONALDCC9","DP_3")</f>
        <v>#NV</v>
      </c>
    </row>
    <row r="37" spans="1:3" x14ac:dyDescent="0.2">
      <c r="A37" s="8" t="str">
        <f>[1]!BexGetCellData("","003N8D85VN5Y8HKZMBIWNVJQX","DP_3")</f>
        <v>Total del Pasivo y Hacienda Pública/Patrimonio</v>
      </c>
      <c r="B37" s="10" t="str">
        <f>[1]!BexGetCellData("003N8D85VN5Y88UOCOONXLKGG","003N8D85VN5Y8HKZMBIWNVJQX","DP_3")</f>
        <v>#NV</v>
      </c>
      <c r="C37" s="4" t="str">
        <f>[1]!BexGetCellData("003N8D85VN5Y88UOCOONXLQS0","003N8D85VN5Y8HKZMBIWNVJQX","DP_3")</f>
        <v>#NV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u H W 4 / S U M J h V 6 S x P X x f t O p s W / + j f u k y f F U t C q 8 j r 7 P F d v / 3 j Z 6 + + f P H m 9 M X T 3 1 8 7 + f 3 P X j z 7 8 u j B / s 7 O e G 9 8 D / / u f H r / 8 d 1 4 s 8 d v f v + n x 2 + O X 7 7 6 8 i f P n p 6 + I g R f v / r 9 X / / e n Q 9 f H H 9 x e v T 0 5 e 9 P I + F f a R g / 8 d X p 6 z e E + d k X 9 N e r 3 / v 3 / 7 2 f v / 7 9 + Y + z L 5 9 8 5 8 U X R z s 7 9 1 4 c P D 2 4 / 5 M v 7 v 8 + + z / 1 6 u F P v L j / 6 s 3 J T 3 z 5 6 e O 7 2 o J b v v m 9 3 6 R 3 j x 6 / / u q L 4 y f P T / H r 2 e v f / / W b V 1 + d v P n q 1 e n R 7 0 2 t / b 8 f H / / e Z 6 / x K f 9 8 / P L L 1 2 d v q K s d Q k x + f 3 z y 7 e O f f P 7 7 n w p Y + U P 7 4 D / w y 4 s v n 5 7 + / o I E f / 7 V F 1 / x 5 y + f n / 7 k q b Y g h F 4 f f U X D l d 8 Y 1 5 e v X r 8 Q b N + 8 e v P 7 P / / J 5 9 T z 4 7 v 2 j 8 f f f v X 7 / P 7 H J 2 / O f p L H 8 e 2 z U 4 G v 9 M a v R N X T N 1 8 y i N / / z e / z 8 u j 3 o t f 5 F / q b O t h E N G n w G E R + d X S M v / E L / X 3 6 / M 1 X Z 0 9 3 B a j 8 s c f 9 M 2 T 9 j d 7 V 3 + g t / c 1 7 0 f 4 l b / q E e H p 6 9 h Q U 5 g f 0 4 A 8 e n 3 x J n P T i 1 Z F 8 a v 7 C x 2 + O z 1 6 8 / v 1 / r 9 / n G a Y p + P v x 5 2 e v 3 7 w E 5 8 s v + P v 4 z Z t X Z 0 I n I d 3 v / / r 0 + e k J c z a m u f u Z a Y U e z 9 4 o W U F 4 n l T m A U v 8 Z 8 + P P 0 d v 7 g 8 z F + Y b / 0 + d H P O V 9 9 d j + v f N 7 6 + 8 R o L k / p J v X n e + M 3 + b b 3 U a 9 C + d g O P n p 8 f P C O n X L / 2 / T r 7 N 8 / j y y x P 8 l D n Z x B X a A r A / 3 z t K 8 e z Q / / f S P c a F P n v 8 5 t v f e a P d f 7 6 P X 9 7 w 7 L 7 G r 1 8 c / 9 7 y F 3 B 3 f z z + 4 u y F 9 7 n 9 A 4 T m 9 0 B w G t W p / H F 2 + h p Y M q H x 2 + P X R F f u 6 f d + 8 / r b z 5 7 r r 1 8 8 t b 8 + / 1 x + f f W a B O b k 9 P X r 3 / 8 L m j 4 e u p l p + 8 k X p 1 8 8 O X 3 V b U d d v S J S M g J P T 4 n H n v / + 9 I 5 9 2 z Q h b h G O c 3 + Q 3 v X V V V R 3 n X z 5 + s 3 J K a n L V 5 u 0 F R j U / B q o L Z 7 R 3 1 u Q s y p q 7 2 d D R e E 3 q 5 o w T v f H h 2 o p T + j 1 g y G l 5 V P r a 6 q p o 2 / T F C n U r r o C G P 3 t h 6 G 2 8 P 7 7 K S r v s 1 u r p d 1 B t e S 8 h Z 5 a 2 v 1 h q q W j H y f 1 6 / 6 K q C h A 5 p 8 b F d X n z 0 6 / G l R U + / 8 v U l M Q Z / O r 0 V f 6 G f 9 q F N f R 7 8 O f 8 a / / r 9 V g z 8 5 e n 7 z 8 J t X X / s + + + t r 7 u V F f l l Q / 0 l 0 / f 3 Q X f l q t 9 e X e m 5 / Y + / L + T z 1 4 9 p 2 z n z r Z 3 7 v 3 8 O y 7 v 8 / T 3 U G t 9 e m P t B Y L 2 j e v t b 5 6 c f L 7 H 7 8 6 P f 7 m 9 N b P S m S I 3 3 7 O 3 S 6 P W D / S X D 9 / N N c t v a 6 H 9 4 6 7 + m v H 6 K 9 7 / 2 / S X 7 / P L f X X 7 z 2 o v w C 9 8 8 n / S / T Z 5 8 / R 3 5 d f v X j z Q Q o N N H r P h B d N 9 p O s R B 6 T B M 5 + + K G a 7 v M B T f c w r u k w M O 8 v E c S j z 0 + / M H L 4 P v r v 2 1 3 9 5 x P 3 G 1 O A I V j 9 7 P 8 r K h G q 6 u t k z O B 5 d z 7 5 2 V O a u / / v V Z o n v 9 f J F 1 2 l u W e U 5 u 4 t c m r Q T E S r 5 z 8 p B C Q o Z z / 5 5 O m b 7 x z c P 3 v 2 + s u z N 7 8 X / X r 2 6 c 7 B m 9 / n N R M V 3 R C D g Y h g L v P r 4 + f H L z 7 / 6 o j a y C 8 K H t N k l C 2 r z K M X x W V e p k g t y d / Q g 6 b / n 1 V M 7 g 1 g c u + H j s n + A C b 7 P 3 R M 7 g 9 g c v + H j s m n A 5 h 8 + k P H 5 M E A J g 9 + 6 J g c D G B y 8 E P H 5 O E A J g 9 / 6 J j s 7 s R R 4 c 9 7 q G j T 1 7 5 n i J Z R 1 3 C v 5 x r K 0 i J c p N e / P / 0 d 9 Q b U 4 j + k Z 3 f v n r U h g Z v w h l y d I 1 k h b d y i K P 3 + e T W h X 5 Z Y N y 3 T U 1 k / / a K Y z q t s m i 0 J e 7 y H 8 Q R I 3 B X U r M 8 q j p z 3 5 y Z X j r y p F 1 8 Q z f f v w Y b r H 8 b B O z p Z 5 8 s 2 A x a L 7 L q q 5 T V 8 Q V P 0 + s v n p 2 / Y v 4 P v Q S D Z B X F u t S H c C 2 B h e j B / P H 7 B f Y U 4 6 W f A y f p q 9 v f H X z 6 D q U J / r 0 6 f A Q x + v d s Z 6 j c 2 8 h c V 5 o Y G / t O 0 W l 3 / o v U / + t d n H z b 6 y N i / D c c d D s s 3 M v S 7 3 u / f l k D l 3 v u l X C S M u X X I s v f / 1 p D l 5 a s v n 5 2 9 + f 1 P 3 n y D u e N 7 / 7 / N w f j U + s Z i E P 3 u / w s R h / f Z j 5 I w / S T M 8 5 8 4 H U w i 3 7 8 x m s C v P 6 Q k T E y j / d 4 R j f b 7 D G o 0 p s w P W 4 P d 5 X + p E 9 + 5 4 D + N O o u G e T / x 5 a e B K W N F Y R t + 9 + z B F z + 5 8 3 r / 0 7 N P f / J s V 9 M n 2 g 4 G 7 P W Z f s b W L J K R + f b Z 0 6 e n L 3 T 4 P A t H z 2 i S z O + P X 1 L S 9 g X P + N N X Z 8 + f v 3 5 D j H 3 0 n A b j / n r 8 7 e P X T 0 + f H X / 1 / M 3 T L 0 + + 4 k R K + A l x x s s X x 1 8 w P Z 8 c v z 5 9 C h K + e f 7 l 5 1 8 G n 1 g 9 a j 8 5 + f K L l 2 d P w 9 d U I X v O 0 c 8 a T R / s v n n e p + n J y y h N 9 3 5 E 0 1 v R 9 O D + / T 5 N j + M 0 d c b 4 R z T d R N P T z w 3 9 f N l / F q W p W x z / E U 0 3 0 f T 3 e v 0 w Q t O s p G D t e N q u s z J K 3 f s / o u 6 t q P v q 3 p t B 6 i 7 b v C 4 Q h E b o + + m P 6 H s r + v 7 e z 5 4 O 0 f d p M Y 2 S 9 s G P S H s b 0 h 7 c + 4 n f e w N p w b 5 R 8 h 7 8 i L y 3 I u / x 3 r f 7 5 P 3 y 1 X G U q A 9 / R N Q b i L q / c / / l p w c v f / K L m N M V J S r y p D 8 i 6 i 2 I + t 0 H n 8 Y 4 N e r K 7 v 4 o 5 L o V U R / u n f 1 E j F P j R P 1 R z H U 7 n f r 5 a S Q 3 Q D p 1 y F j t / i j w u h 2 3 H n x l V G i o V w c J + 6 P o 6 3 a E f X b / q 6 h u H S T s j w K v 2 x H 2 + b d P o / p 1 k L A / i r j 6 h P 1 y 7 8 1 P 7 H 1 5 / 6 c e P P t 8 5 / f 6 v e 5 / c b J z 9 v L k Y D 8 S F i B X k G 6 n r w f J 2 4 2 6 k L b W 3 3 5 E 5 g i Z z 7 7 z Z Z T M S y X z N E 7 m b v T 1 I z J v J v O X P 3 m w k c z L d t u 4 F C G h u x H Z j w h 9 9 H g T o X / y 0 9 c D h N 7 e 3 a Q 4 9 r p R 2 v + P C H 2 X / 6 V F W l n 3 5 1 9 O 3 d r l g 9 P v 7 p / s / F 7 3 n z 4 8 3 T k 4 e P H d Z w + e / D 4 7 b u 3 y 6 e n r k 1 d n L 8 M l X 4 x E f + N l Z B C E n F z z 6 + P T 3 / v k + M n r V 7 J G 6 f 6 w k / z 5 c y w M f v n V i z d u W k G y s x M Z g E H z L v / 7 7 P h E U O d f b o / 6 m S W b t 4 7 9 5 v Q V u A y L d v w r o L / 5 8 p V + p H / o h z y Y H f O p D I 3 W K r 9 8 + e b 5 2 Y t T v E J f e h 8 8 f n 3 2 + Y s j W i T k n 4 / p 4 6 N T i r / w 8 / H z L 7 9 7 9 P n p F 7 v 7 n 1 K Y h T + I 0 T 7 / 9 t E O r 4 h i w R z 8 R h + g I U 1 k 0 B Z / c 3 O d Y f r I L I 2 b X x + / / v b Z M 2 K c 7 + J 7 N O V P 9 w W o 1 w J / K o g 3 W M 4 9 2 k m f Z G W 2 n O Y M S z 5 j A P w r m n 7 3 m F b m 8 c s X p 6 f f f i P w a R G f M Q R 8 / D 6 4 y E + / W k C 6 w u / 9 u m H t n 6 k r F N Y P 9 A v z j v e X f q P U I e l + + e q 1 i C a t 3 7 8 y q + U 7 v L R v / h Q u Y 4 6 6 y / 8 e v + F 1 8 R N 8 x w y I X 4 S V d j d Z T 9 N E 2 + 5 Z x H u P a U s L / y + + + u L 3 f 3 1 C 6 I C 9 3 B / 8 + c t X p y d H e / I x / / 7 4 9 I u X p D d k 1 f w l o 8 + Y f v X F V / w L k e D z V z w + + e 3 x i 9 d f P e H B E H X e / P 6 i 1 2 B K v D / l q 9 f 6 1 4 5 + Z / 4 2 3 x L L W z B Y e G e g v x e k 7 / F d / F B R H S D Z 4 E r F h 5 E M O B j a 4 P d v g j o P / l 9 B H F 4 g / 3 8 f c e 7 9 v 4 E 4 s l D w / z 7 i / F y L l R e H f h h x f n i a 6 P 8 d w n Z w / / 6 H k u x n g 5 / 2 f 4 6 J 4 6 1 w f B h x f n j 8 t P t D J 9 l g 6 P H / E Z L t / f B J F h H B T 3 / y b P d D S f a z I Y J 7 P 8 f E 8 Z Z u P o w 4 P z R + 2 v 2 5 d h G 8 J c T / r 5 D s 5 5 r L x A r + 3 s + e f i j J f j Z E 8 O D / F c T 5 v V 4 / / H 8 j c T 7 9 O S a O t 6 b 0 Y c T 5 4 Q n b z z X J v I X j / 6 + Q 7 I f v i A 5 m z v 8 / Q r I 9 Q 5 Y f H s k G V 9 H / P 0 I y L D T / n J J M F P 3 p 5 y 8 / l G Q / G 4 r + h 0 + c w a X Y D y P O D 4 + f D n 7 o J I s p + u O 9 b / 9 / h 2 Q / y 1 r r L v / L q 2 K M 5 i t a S z p 9 L a R 8 + e r L l 5 S R 5 7 / x s j 5 A C U B + 8 v j 5 V y x Y d 7 u N N 7 y M 2 P b r v 7 z 3 I S / f + 4 C X 7 3 3 I m P c / 6 O U P I d i + T z B m N f n t / Y D 4 h P u a Q H Z 3 f B p g g f L r w P g A U u z u B K T Y / X o I f A A L 7 e 7 s f w M I 3 P 8 Q B D 7 9 k J c f h E x g 9 e r v s / 9 T r x 7 + x I v 7 r 9 4 8 O X t 2 / P j u 1 x n V w Y c g 9 j B A 7 G u R d T c U k 6 8 H 4 0 N 4 Y / c b 4 I 2 9 D 9 A y u x + i l v c + X L b 3 d z 4 c x v 1 v A M b D E M b 7 E Y J e 9 q l 4 d N q 0 2 a x K Z 3 n 6 u m j X 2 b S o l u m z Y k m r + U V e Z 1 8 P u 4 4 + j 0 j h y U 9 8 + e n X g h 3 w z 9 e k X s B G X w f G L v 6 / a Y y v H r 4 4 P v h 9 v n 3 v + O v B v p l + X 0 + L A X Z g J n / q J 1 8 9 / / 2 / e I k O v w 6 s Q B / 8 1 L O z 3 9 + A + / 1 / g g n 0 d W D 6 t u P o + O l P f u f 3 e f H l T 3 x 1 9 u X X g + Y b E 4 L 2 x Z P v 3 v 9 6 g E L D c u / u z o O 7 e z u I F L 4 O M N + S H O 3 c v 7 u z z 8 D S 3 d 1 H u / u P 7 t 3 7 e l A D E / N N i / V u x 6 P 2 a J D u f v r o 3 s G j e w + / H t R A k G j C z 3 7 y 7 P T 3 e f X 1 u L t j I j 3 K 3 n 9 0 f / f R 3 t f Q O Y A a y M y P D 8 O 4 a w O T n z x + J S D 5 l 5 9 8 c f z F 0 c 7 Z 7 / / s 7 P U J N c b 8 4 h O 0 o i B I L C n / 9 v g n X x 6 / e k 2 x z h l 9 p L 8 + f n 3 2 + Q t 8 w D 8 f f / n y z d G T N 4 / v 4 u f j 5 1 9 + 9 4 g l D b / g r 9 / / 9 P d + A 3 j m 1 8 f f P v v 8 2 0 d M F / 6 N / 5 Z G + p E 0 o / Z v f u 8 3 H O / x b 7 / / 8 9 M X c D G 8 v / h V b a S / m l b + n 4 + / / e r 3 M a 3 4 N 9 v I / f X 4 J 7 X F T 5 p P o N b t H 4 + / f f r 8 5 e 9 / / J P H Z x z t f f H 6 8 9 / / B Q e H Z 1 8 + + c 4 L o q S j o 3 7 C Q z / 5 4 q U 1 h Z v p j 6 Y / m o O f i z l 4 / f u f f P n F S / r n 6 e n v v 3 v z F L z e O A W n P + F N w e e n X 5 x 0 5 s B + 5 K b B E A 6 f O E o f f V 5 N S F W W 6 a m o z C + K 6 b z K p v / o X 7 w 0 1 A / m Z P / / t Z N i i f t + s / L y 9 3 / 2 + 5 w e v 7 p 5 P l 7 e f j 7 2 2 M 0 K 5 s N + d O N 8 H P + j f 3 O V L r N 2 X W f l K N 1 P V 3 k 9 z p t V P i 2 y M m 9 S C + i H P D N H p z + d 1 9 O C j K l M y t e e J w i P U H z j N N 3 l f 7 9 9 / O I p c n n s G + k f j 1 + / O X 5 D P 9 5 Q 9 u 7 3 / 4 m v T l / 9 P s D X + + v x 2 Y u X X 7 3 5 g l j h C K 6 L / U P S b c / P X v N w T 7 5 6 9 X v 9 F H 5 5 / e o p 4 B F h 9 7 Z 3 9 r f h 2 O h H j 0 n I z 3 7 y 6 P c i X 0 9 + e / z 6 q 5 e U O X z 9 + v f / g v 4 5 / v z U Q n v 9 1 R e c 4 f v 9 X 3 3 5 3 d d g n / A D 9 / 3 J l 8 + / + u J F 2 M R 8 9 v g r o v r v f 3 z y 5 u w n T / k 9 Q P Y / 0 4 b 4 + M X v f / J t 4 s b f / 8 s X t s v u R 3 4 b e v M 1 p 0 Q 7 H 1 G b 1 2 9 e f X V i X + I 2 4 U d + G 3 5 p N 2 g j c F 5 / m 2 b x 6 Z e U O z 1 9 8 Q b 0 e X P M d O l 8 f K z k C j 8 m a k t r w N z 9 / Q 2 r D E d P Y U N 5 b 0 / / 9 A C 9 P n v 6 + 5 + 9 e H r 6 e z O 5 u 5 + Z V p Q 8 x o f P z n 5 v j L 7 / o Q H v 3 j T N / M 9 M q w i 0 4 M P H G C x m 4 c X n s u h x + l 0 7 1 2 c v y L 0 6 e 8 q / v n 7 x 5 R t K D L / 5 f V g 2 j 4 l I v w / N x 6 s z B G 3 + n + i D m f X u q 1 P i / 9 c k m c S h X z 2 n n 1 8 c / 9 6 / P 2 M h v / D f v 4 / 5 + / f h N 6 Q h O X L P n q G f V z / x k / g h c h S J a l T A + M f v T 8 7 q d 2 1 r / u v 3 f 6 O 6 7 O z F M 5 r c J 0 G U Z T 9 7 / P n p i 6 9 e n L G X O R g 7 2 j a P K f / 9 n O T s i 7 M 3 6 b u m e L Q s y s 8 + a u t 1 / h E 6 Y g E 6 + 5 J V l v 3 9 8 W v o k L P j J 8 9 P T 7 5 8 8 e b 4 7 M U p 6 R L 7 6 + 8 v i i Q C 7 c 3 v / f s T C 5 2 e v M H 7 v z + 7 u q 8 j z e 5 G 4 d 9 9 9 f r V 7 / / 6 9 2 Z m J o L + 5 N l T f B r 9 k E z N 6 d H T l 7 8 / F i P w 6 2 M 7 d U / P v h A T 9 X s / x 7 r A F 0 5 v e g s l 3 / 6 9 f 5 / f 5 / M v n n z n J 3 e + 2 H / t 9 C h + q i 4 n 1 Q L s h J F E V N 9 8 9 Y o D / u D v x 8 e / 9 9 n r o 9 / n 8 V 3 + K d S E t t 1 V a h L V v n 3 8 k 8 + N i Z I / t A / + g z k Y H o 2 T P b t 8 4 l Z U X n x J C L 0 + + o q G K 7 8 x r i 9 f v X 4 h 2 L 5 5 R X r 5 J 5 8 f I b d j / 3 j s F B + L w N m p w P / J 0 1 e v a Z b x K 7 T 0 m y 8 Z B J Z U j n 4 v T A 1 b 7 d e Y y E 1 E k w a P e f H l 6 B h / 4 x f 6 W 5 e d B K i u K 3 H / d t X m 2 / y u / q Z r N 9 8 O X r R / y Z s + I Z 6 e m u h q B 6 P V D 8 C c T 8 l Q H s m n 5 i / D s 6 9 / / 9 / r 9 2 H 5 / J z M z U v w u v y C v 4 / f v H l 1 J p R R K 0 E u C r G w k s h a j h d P z 8 x n I C x P G s + x J S 6 Z x 8 / F P z B / G F q b b / w / l f j m K + 8 v f 3 V s 5 5 t a H K N V v O N n h P T r l / 5 f J + x F v X 7 5 p a w Z M 8 0 3 z b q 2 A O z P 9 4 5 S P D v 0 / / 1 0 j 3 G h z x 6 / + f Z 3 3 m j 3 n + / j l z c 8 e 6 y f S W / K X 6 p E 9 Y / H X 5 y 9 8 D 6 3 f 4 D Q / B 4 I T q M 6 l T 8 o S g a W T G j 8 9 v g 1 0 Z V 7 + r 3 f v P 7 2 s + f 6 6 x d P 7 a / P P 5 d f y X A f n 5 y w / 0 H T x 0 M 3 c 2 0 / + e L 0 i y e k 4 z r t q K t X R E p G 4 C n Z 5 r P n M N 0 B p 6 A J c Y v w l / t D f D K r j m 7 U T b / P w / 2 z r 7 7 9 x c P d 3 b O X 3 4 B u + r 1 / X u i m k G g / 0 k 0 / P 3 R T O O s D u u n + j 3 T T B + m m k y 9 f v z m h K O P U i z j 7 2 g h 6 x v w a q C W e 0 d 9 b k L M q a O 9 n Q w X h N 6 t 6 M E 7 3 x 4 d q I U + o 9 Y M h p e R T 6 2 u q o a N v 0 x Q p 1 K 4 6 A h j 9 7 f 8 / a m l 3 U C 3 t D q u l 3 R + m W k L i 3 v 7 1 M q a i O F b F z w E n 6 v c + 2 H 3 y 9 P W X x 6 c P B x X V / 5 v U F M T Z / G r 0 l X 7 G v x r F h d D H / P r / W g 2 m 6 e Z v T n 3 t / + y r r 7 2 f G / V l S f U j 3 f X z R 3 f h p 9 V a X + 6 9 + Y m 9 L + / / 1 I O n b 0 6 / 8 9 V X 3 z 7 7 4 v j 3 O X 7 6 a l B r f f o j r c W C 9 s 1 r r a 9 e n P z + x 6 9 O j 7 8 5 v f W z E v n h t 5 9 z t 8 s j 1 o 8 0 1 8 8 f z X V L r 2 t / 7 2 V X f + 0 Y / b X 7 / y b 9 9 f v c U n / 9 3 o P 6 C 9 A 7 n / y / R J 9 9 / h z 9 f f n V i z f f n E K 7 / 7 O v 0 D 4 f U G g P 4 w q N V 5 f c X y J v R 5 + f f m H E 7 X 3 U 3 L e 7 a s 6 n 4 T e m 5 0 K w + t n / v z Q f 3 O n O J z 8 v N e F 3 f m L 3 T V c T 7 h l N + O A W E S j U D d H q + U 8 K A Q n K 2 U 8 + e f r m O w f 3 z 5 6 9 / v L s z e 9 F v 5 5 9 u n P w 5 v d 5 z U R F N 8 R O I C J Y y f z 6 + D m t 3 n 5 1 R G 3 k F w U P o h o N y n r w 6 E V x m Z c p H B f 5 G 8 r N 9 P + z i s n e A C Z 7 P 3 R M 7 g 1 g c u + H j s n + A C b 7 P 3 R M 7 g 9 g c v + H j s m n A 5 h 8 + k P H 5 M E A J g 9 + 6 J g c D G B y 8 E P H 5 O E A J g 9 / 6 J j s 7 s R R 4 c 9 7 q G j T 1 7 7 j i Z a 3 9 D w x l l f s g b 3 + / e n v q B e i n s Z D e n b 3 7 l l r F r g n b 8 i f O j p t 2 m x W N e m z Y p k t p 0 V e 0 + + f V x P 6 Z V m l M x r C 6 Q w / 0 y + K 6 b z K p t m S s M d 7 G E + A x F 1 B L e Y S 3 3 u / k F 7 c 5 F u 7 x H v / b 3 W J X 7 7 6 8 t n Z m 9 / / 5 M 0 3 m J u 8 9 7 P v E u / 8 3 M T 4 P r W + M e d X v / v / j 6 t r q f 3 z z L X 9 8 v O X P d f W J i n v 3 e j Y 4 t c f U p A f 0 2 i / d 0 S j / T 6 D G o 0 p 8 8 P W Y H f 5 X + r E t y 7 8 p 1 F n 4 b T 8 P p 9 / Q T Z x 5 4 v 9 1 0 6 5 s e I Z a P j 6 8 x M S F W 4 g 7 W j w R 8 f T t r i s 9 H N 8 E E t m f v v s 6 d P T F 0 o C n g n Y X / v 7 4 5 e U G H z B s / 7 0 1 d n z 5 6 / f E H M f P a c B u b 8 e f / v 4 9 d P T Z 8 d f P X / z 9 M u T r 4 Q b X r 4 4 / o J p + O T 4 9 e l T k O 3 N 8 y 8 / / z L 4 x O p O + 8 n J l 1 + 8 P H s a v q Z K 2 L O I P x t 0 / P Z P v P m 9 d z 7 / q a f f 7 t M x T Y W S 6 U l R T 9 d l t m z z K F H d w v y P i C o N z 7 5 9 f G 9 3 7 6 f 2 3 s S I m q a n 5 7 k Q 9 j o 9 / U X r 4 j I r c 6 J t E y W u M 8 0 / I q 4 0 / M 6 z b 3 9 6 / G T n q w H i P s 3 r n J z K J s 3 S V / m 0 m B S 1 o 3 d 1 M 7 3 d M u 0 3 S u / / D 9 P 7 9 3 r 4 1 c t P P / / y 5 e 9 1 a 3 o / K f J l 3 h C 1 X + f 1 Z T E t q j i p X S L 2 R 6 R W U n / 1 E 0 8 / / e 7 u 6 y / j p D 5 b X h L j Z v U Q Q T / 9 E U E 7 D Z 9 / / n v d 2 7 v / 7 O k X c Y I e l 4 t s C l 6 N k v P B j 8 j Z a f j F z s 4 X v 8 + n r 3 6 v n x i w a 0 1 b E E G L f / R v X a a r q k 5 f / q N / d T 0 r Z h l p g q d 5 m x P f 1 h z 1 i 1 v R 3 O R X H P y I / l 3 6 v / h 8 9 + C L n / r J 0 z j 9 v 2 y R Z + l T N 8 7 e D 3 9 E X r / h 7 / P w Y O + n n r y i J a 2 X z 2 P k f V O 1 W R n n 3 i h 9 k X r 7 E X 0 9 + h 7 8 3 q 9 O 9 k + / 8 + X e 8 a c b Y o 0 X N 4 U b u z + K 4 b p 0 f f 3 F d z 4 / 2 P / y d I P b U D d F B Z / M J m Q z O G z P s / q i S l + W 2 Q + i 4 f L u j y K 7 L q n f v P x 9 H n 5 5 7 / c 5 2 Y m T + v b B x y 2 o / 6 P Q r 0 t 9 S m h / s X P w 6 V f 3 4 t T X u O N s u V j n k z J v R v T r e Z 3 l T V u v p + 2 6 z i j g P q m W / O d U 5 C F f p i / r K P V / F A h 2 q f 9 7 v 3 7 1 e + / / P j s 7 r z d S / w u h f Z S m P 4 r 4 u j T 9 f Z 7 f 2 3 + x s / / w 1 U C A o r 7 G G Y V 9 y 4 t i k L A / i v w 6 h P 1 9 n u 4 / / Y m D n 3 j 1 5 H h I U a 9 I U x c S r I y 8 8 O Q 6 P V 5 U d V v 8 Q O O Y 4 + l 6 Q c 4 I B T H k + o H F o / T / U a g Y p / / v / c V X m x n 7 a X F O h J / F E x q 7 P 4 o A e 2 T 9 7 l f H r 3 7 q 7 N W A v n j f C H x p v e 0 o / X 8 U I n b p f / r l z u 4 X X / x e r 1 / E 6 R 9 G 4 I 6 6 Q 0 H i 3 o + C x G 4 Q v v / y + P 7 u / s u X B z E K 9 4 L w I F y M k / h H 8 W K X x P e f v z w 7 3 T v 5 9 H 6 f x F 0 C R y n 6 8 y M s / H 0 e 7 p 9 9 9 e 0 v H u 7 u n r 2 8 g a L 3 v / y p h 6 9 3 7 p + 8 i K m F P W b B P h k 3 L 0 Y / + 3 l G x t / n 4 O D L 3 + e r 3 + s n T 3 6 v T 1 8 9 i e Q 3 9 1 h X R q i 4 k R n / v 0 H F u / z v y Z e M + 7 P j E / w 4 f v M K P 0 5 O i Q i v X v 3 e v z / / c v r 8 z V d n T 3 c 3 C b R p o m 3 3 N t H Y N H n 8 4 q s v f v / X J 8 f P T 4 + I x u 4 P / v z l q 9 O T o z 3 5 m H 9 / f P r F S y L T 2 W v g 9 / L 5 6 U + e P m d M v / r i K / 7 l + f H n n 7 + i b h / f l d 8 e v 3 j 9 1 R M e z L P n x 2 9 + f 5 2 4 x 3 e 9 v + S b 1 5 3 v z N / m W 5 p F C + X 1 7 / / 0 j G H + X m d P 8 Q J + E F 0 N o W 6 g W J C K 3 E S x r n D / / K W Y 7 9 D / i G K 3 o p j n K 5 7 + i G K 3 o J i f Y f q R H r u Z Y u E C 9 4 8 o d i u K e W v Y P 9 J j N 1 P s 9 r b y R z x m / T F v I f l H P H Y L i t 3 a u / g R j 1 m p 9 B Z 9 f 0 S x m y l G m v / 3 e v j V y 0 8 / / / L l 7 / U j q b w N x c L V q R 9 R 7 G a K 2 R z c 6 8 9 P f k S x W 1 L s l v 7 Y j / S Y l c o 3 L 3 + f h 1 / e + 3 1 O d n 5 E s V t S 7 K s v j r / Y O f j 0 q 3 s / k s r b U A x S + e L z 3 Y M v f u o n L d / 8 i G K 3 8 m B f P T n + E c W + W Y r 9 S I 9 Z q f z O s 2 9 / e v x k 5 6 s 3 P + K x W 1 L s 9 / r q J 5 5 + + t 3 d 1 z d E S T + i m K X Y t 3 / i z e + 9 8 / l P P f 3 2 j 6 T y l h Q 7 + / b x v d 2 9 n 9 r 7 k V T e i m K 3 z 1 3 8 i G K W x 2 6 Z 5 / 8 R x d 7 X V v 5 I j 1 l / 7 J b r l T + i 2 P v G l T + i 2 P v G l f + / o 9 j X p B i i p O 9 + d f z q p 8 5 e 3 Z C D / R H F j P 2 7 7 e r b j y h m 9 d g t 8 / w / o p i L K x / e a i 3 p R x R 7 3 7 j y R x 6 s 1 W P 7 L 4 / v 7 + 6 / f H n w I 4 r d k m L 3 n 7 8 8 O 9 0 7 + f T + j y h 2 K 4 r d e i 3 p R x R 7 X 3 / s R x S z m v + W a + I / s p W W Y r f M K P 6 I Y u 9 r K 3 9 E M a v 5 f + / X r 3 7 v / d 9 n Z + f 1 j / T Y b S h 2 + 7 W k n z 8 8 d p f / f f r q 7 D m j 9 P L V y z d n p 6 + F k i 9 f f f n y 9 J X 8 j Z f 1 2 S U o A P K T x 8 + / O s V L d 7 u N N 7 y 8 t / s h L + 9 9 y M v 3 P u D l e x 8 y 5 v 0 P e v l D C L b v E 4 w 5 T X 5 7 P y A + 4 b 4 m k N 0 d n w Z H v / f X g / E B p N j d C U i x + / U Q + A A W 2 t 3 Z / w Y Q u P 8 h C H z 6 I S 8 / C J k g U K u / 9 8 H u k 6 e v v / P g 3 v 2 v N 6 q D D 0 H s Y Y D Y 1 0 J g N x S T r w f j Q 3 h j 9 x v g j b 0 P 0 D K 7 H 6 K W 9 z 5 c t v d 3 P h z G / W 8 A x s M Q x v s R g l 7 2 q X h 0 2 r T Z r E p n e f q 6 a N f Z t K i W 6 b N i m S 2 n R V 5 n 6 f H X w 6 + j 0 W N h 2 h f 7 r 7 8 W 7 I C D v i b 9 A k b 6 O j B 2 8 f + N u u b e m 9 O X v 8 / x t 9 9 8 P d i b 6 P c h e g y w A 0 P 5 U z / 5 6 v n v / 8 V L d P h 1 Y A U a 4 a e e n f 3 + B t z v / x P U 4 G s w D 4 D 6 5 u P o + O l P f u f 3 e f H l T 3 x 1 9 u X X g + b b E 4 L 2 x Z P v f k 2 6 h b b l 3 t 2 d B 3 f 3 d n Y P v h 4 w 3 5 g c 7 e w Z Y O n u v U c 7 + 4 / 2 v i a K g Z X 5 5 i V 7 t + N W e 1 R I d z 9 9 d O / g 0 b 2 H X w 9 q I E s 0 5 W c / e X b 6 + 7 z 6 m i i G w n P / 7 s 6 + o n j / 0 f 3 d R 3 u f f j 2 o g d j 8 + D C M u z Y 6 + c n j V w K S f / n J F 8 d f H O 2 c / f 7 P z l 6 f U G M C x 5 + g F U V C Y k 7 5 t 8 c / + f L 4 1 W s K e M 7 o I / 3 1 8 e u z z 1 / g A / 7 5 + M u X b 4 6 e k G r B z 8 f P v / z u E W s j / I K / f v / T 3 / v N k f z N v z 7 + 9 t n n 3 z 5 i u v B v / L c 0 0 o + k G b V / 8 3 u / 4 Z i P f / v 9 n 5 + + g J / h / c W v a i P 9 1 b T y / 3 z 8 7 V e / j 2 n F v 9 l G 7 q / H P 6 k t f t J 8 A s 1 u / 3 j 8 7 d P n L 3 / / 4 5 8 8 P u O Q 7 4 v X n / / + L z h C P P v y y X d e E C U d H f U T H v r J F y + t P d x M f z T 9 / + E c / H 9 g D l 7 / / i d f f v G S / n l 6 + v v v 3 j w F r z e K w e l P e G L w + e k X J x 0 5 s B 8 5 U T D M i 0 8 c t x 9 9 X k 1 I W Z b p q S j N L 4 r p v M q m / + h f v D Q S E M j F / v 9 r B c M S 9 / 1 m 5 e X v / + z 3 O T 1 + d f N 8 v L z 9 f O y x p x X M h / 3 o x v k 4 / k f / 5 i p d Z u 2 6 z s p R u p + u 8 n q c N 6 t 8 W m R l 3 q Q W 0 A 9 5 Z o 5 O f z q v p w W Z U 5 m U r z 1 P E B 6 h + M Z p u s v / f v v 4 x V P k 8 9 i f 0 T 8 e v 3 5 z / I Z + v K E M 3 u / / E 1 + d v v p 9 g K / 3 1 + O z F y + / e v M F s c I R n B f 7 h + T c n p + 9 5 u G e f P X q 9 / o p / P L 6 1 V P A I 8 L u b e / s b 8 O 1 0 Y 8 e k 5 C f / e T R 7 0 X u n v z 2 + P V X L y l 7 + P r 1 7 / 8 F / X P 8 + a m F 9 v q r L z j N 9 / u / + v K 7 r 8 E + 4 Q f u + 5 M v n 3 / 1 x Y u w i f n s 8 V d E 9 d / / + O T N 2 U + e 8 n u A 7 H + m D f H x i 9 / / 5 N v E j b / / l y + k B y J B 9 y O / D b 3 Z b c M f U Z v X b 1 5 9 d W J f 2 k W b 8 C O / D b 8 U t h E 4 r 7 9 N s / j 0 S 8 q f n r 5 4 A / q 8 O W a 6 d D 4 + V n K F H x O 1 p T V g 7 v 7 + h l W G A 6 i w o b y 3 F 3 3 v 9 3 m 4 f / b V t 7 9 4 u L t 7 9 l L f s w 1 N f 6 / P n v 7 + Z y + e n v 7 e y B D 3 P j O t K M + M D 5 + d / d 4 g Z P 9 D g 4 V 7 c 9 d 2 2 I W 2 F 4 M W f P g Y N M F k v f i c Q 9 0 X p 9 + 1 L H H 2 g r y w s 6 f 8 6 + s X X 7 6 h J P K b 3 4 d F + J h o + f v Q t L 0 6 Q 3 j n / 4 k + m K f v v j o l M X l N A k y M / N V z + v n F 8 e / 9 + z M W 8 g v / / f u Y v 3 8 f f k M a k r / 3 7 B n 6 e f U T P 4 k f I m 6 x + E c F k X / 8 / u T U f t c 2 5 7 9 + / z e q 8 8 5 e P C M m e B I E Z P a z x 5 + f v v j q x R l 7 o 4 N h p m 3 z m J L l z 0 k e v z h 7 k 7 5 r i k f L o v z s o 7 Z e 5 x + h I x a 0 s y 9 f Y E 7 s 7 4 9 f Q 9 e c H T 9 5 f n r y 5 Y s 3 x 2 c v T k n n 2 F 9 / f 1 E 4 E W h v f u / f n z j o 9 O Q N 3 v / 9 2 S V + H W l 2 N w r / 7 q v X r 3 7 / 1 7 8 3 M z 1 R 9 C f P n u L T 6 I d k k k 6 P n r 7 8 / c n T 4 F 8 f 2 7 l 7 e v a F m L L f + z k W E b 5 w + j V Y K P n q y 5 M v v 3 z x e z / 8 4 o s v n b 7 F T 9 X 5 p I K A n X C S i P S b r 1 5 x b i D 4 + / H x 7 3 3 2 + u j 3 e X y X f w o 1 o Z U N N Y l q 3 z 7 + y e f G l M k f 2 g f / w S w M z 0 e Q E A W s S y 1 u 9 e X F l 4 T Q 6 6 O v a L j y G + P 6 8 t X r F 4 L t m 1 e k v 3 / y + R E S Q f a P x 0 5 B s g y c n Q r 8 n z x 9 9 Z p m G b 9 C m 7 / 5 k k F g / e X o 9 8 L U s H V / j Y n c R D R p 8 J h X a o 6 O 8 T d + o b 9 1 i U q A 6 h o U 9 2 + X e L 7 N 7 + p v u t D z 7 e B F + 5 e 8 6 R P i 6 a m J w n Y w W v 0 A z P m U D O q R f G r + M j z 7 + v f / v X 4 f F t D P y S y 9 h A j L L / j 7 + M 2 b V 2 d C G b U m 5 M o Q C y u J r I V 5 8 f T M f A b C 8 q T x H F v i k h n 9 X P w I 8 4 e h t f n G / 1 O J b 7 7 y / v p Z W U m j F b / j Z 4 T 0 6 5 f + X y f s b b 1 + + e U J f g r N N 8 2 6 t g D s z / e O U j w 7 9 P / 9 d I 9 x o c 8 e v / n 2 d 9 5 o 9 5 / v 4 5 c 3 P H u s o E l x y l + q R f W P x 1 + c v f A + t 3 + A 0 P w e C E 6 j O p U / K J o G l k x o / P b 4 N d G V e / q 9 3 7 z + 9 r P n + u s X T + 2 v z z + X X 8 n A H 5 + c s J 9 C 0 8 d D N 3 N t P / n i 9 I s n p O M 6 7 a i r V 0 R K R u A p 2 f C z 5 z D x A a e g C X G L 8 J f 7 Q 3 w 3 q 4 5 u r Z u e n + 5 / 9 x v Q T b / 3 z y v d J E T 7 k W 7 6 + a W b Z N Y H d N P 9 H + m m D 9 J N J 1 + + f n N C 0 c i p F 5 n 2 t R H 0 j P k 1 U E s 8 o 7 + 3 I G d V 0 N 7 P h g r C b 1 b 1 Y J z u j w / V Q p 5 Q 6 w d D S s m n 1 t d U Q 0 f f p i l S q F 1 1 B D D 6 2 / 9 / 1 N L u o F r a H V Z L u z 9 M t Y Q E v / d X R E V x s I q f m 5 2 o h z / 1 e w 0 q q v 8 3 q S m I s / n V 6 C v 9 j H 8 1 i g u h j / n 1 / 7 U a T N P S 3 5 z 6 u v + z r 7 7 2 f m 7 U l y X V j 3 T X z x / d h Z 9 W a 3 2 5 9 + Y n 9 r 6 8 / 1 M P n r 4 5 / c 5 X P 3 m 6 / 2 L v 9 U 8 + + K l B r f X g R 1 q L B e 2 b 1 1 p f v T j 5 / Y 9 f n R 5 / c 3 r r Z y X y w 2 8 / 5 2 6 X R 6 w f a a 6 f P 5 r r l l 7 X v S 9 3 u v p r x + i v 3 f 8 3 6 a / f 5 5 b 6 6 / c e 1 F + A 7 n + C 5 b 3 / d + i z z 5 + j v y + / e v H m m 1 N o + z / 7 C u 3 z A Y X 2 M K 7 Q e H n J / S X y d v T 5 6 R d G 3 N 5 H z X 2 7 q + Z 8 G n 5 j e i 4 E q 5 / 9 / 0 v z w Z 3 u f P L z U h M e H O w d d D X h n t G E n 9 4 i A o W 6 I V o 9 / 0 k h I E E 5 + 8 k n T 9 9 8 5 + D + 2 b P X X 5 6 9 + b 3 o 1 7 N P d w 7 e / D 6 v m a j o h t g J R A Q r m V 8 f P 6 f l 2 6 + O q I 3 8 o u B B V K N B W Q 8 e v S g u 8 z K F 4 y J / Q 7 m Z / n 9 W M d k b w G T v h 4 7 J v Q F M 7 v 3 Q M d k f w G T / h 4 7 J / Q F M 7 v / Q M f l 0 A J N P f + i Y P B j A 5 M E P H Z O D A U w O f u i Y P B z A 5 O E P H Z P d n T g q / H k P F W 3 6 2 n c 8 0 f K W n i f G 8 o o 9 s N e / P / 0 d 9 U L U 0 3 h I z + 7 e P W v N A v f k D f l T R 6 d N m 8 2 q J n 1 W L L P l t M h r + v 3 z a k K / L K t 0 R k M 4 n e F n + k U x n V f Z N F s S 9 n g P 4 w m Q u C u o x V z i e + 8 X 0 o u b f G u X e O / / r S 7 x y 1 d f P j t 7 8 / u f v P k G c 5 P 3 f v Z d 4 p 2 f m x j f p 9 Y 3 5 v z q d / / / c X U t t X + e u b Y P P 3 + y P 5 i k v H e j Y 4 t f f 0 h B f k y j / d 4 R j f b 7 D G o 0 p s w P W 4 P d 5 X + p E 9 + 6 8 J 9 G n U W n 5 Y s v v n T K j R X P Q M P X v w / 5 B 9 J A 2 t H g j 1 5 m T X F Z 6 e f 4 I J b M / P b Z 0 6 e n L 5 Q E P B O w v / b 3 x y 8 p M f i C Z / 3 p q 7 P n z 1 + / I e Y + e k 4 D c n 8 9 / v b x 6 6 e n z 4 6 / e v 7 m 6 Z c n X w k 3 v H x x / A X T 8 M n x 6 9 O n I N u b 5 1 9 + / m X w i d W d 9 p O T L 7 9 4 e f Y 0 f E 2 V s G c R f 9 b o e P z k u 9 / t 0 z F N h Z L p S V F P 1 2 W 2 b P M o U d 3 C / I + I 6 h P 1 q 5 / 8 v W J E T d O T d b 5 s s y Z d V T W R + C K r 0 y w 9 q e q 2 S l + W 2 Q / i n O t M 9 I + I 7 D V 8 8 v S r i A Y A k Z 9 W 0 / W C 6 F y 9 H 5 1 d d v B H d P b p / N 3 X U Q 1 B O q K q p 8 U / + r c u Q 9 r C u S + z 9 G m + n m X p y 3 / 0 7 5 m U x T S L E t y t i / + I 4 F 7 D k 2 e v B r T H m 3 / 0 r 2 / X J b H 1 d f q T W V n V e X M L t v 7 0 R 1 S O U v n 3 + Y k B 9 S G m r 0 m f F u d 5 X S C W v Z n I D 3 5 E 5 F j D p 9 / + c k B 3 P K u W M 2 b k J 0 W + J D 4 m p f E m r 6 e c L s i X 6 e d Z T U 7 H P / r X x x X H w Y + o H W t 4 u v N i Q H G 8 r K v L o i m q 5 a 0 0 x s M f k T d s + P L h 7 7 3 7 a u f l F / v 3 4 + T 9 s g X b G r 1 x I 4 G R m v s R g S P 8 + 5 0 v o i r 5 T d V m J T S E o b C L S p o o f X 8 U 6 0 U b P t v 7 v T b F e i + q 9 M Q S N k r X H 4 V 7 c b o + / 8 5 7 h H v P s / p i k 3 L 4 U b g X b f j 5 / t n 7 h X s 3 0 f l H 4 V 6 c z i 8 + H 3 D Z w o j u F h T + U X w X b f j t T 5 8 N u W m R y O M m I v 8 o v I s T + e X p g L r 4 k M h j 9 0 d x X r T h d 9 4 c D O W I g s j j J m b + U W A X b f h 7 n T y I a o y e Y x y 4 c H H f + E f B X Z z E P / l p R F 9 0 C R y j 6 N 6 P o r m g 4 b d / r 5 9 6 8 P L 3 + u 6 9 3 + f N s 4 h O + H Y 2 J b X r + R F 3 X 2 Z t X S y q Z R F V C X s / i u W 6 1 D 1 4 8 O n v / f r 0 x f 5 J T C V s o i / l J Z b 0 + 2 R N r k W U 1 j + K 7 7 q 0 f n j v w Y O f O v n 8 y U 7 c u h 1 T w N E S x W H e o h T 9 U T D X o + i X D 5 + 8 + L 2 + f P 5 6 K J h b K j 2 h d k + y V U E a O E r a H 8 V v X d I e n 5 z 8 P r / P 2 b 3 f 6 / M B Z p 2 2 6 6 w s f p D J o p 0 s 0 8 X 0 R Z T c P w r m e u T + q a / 2 X / 7 E p 9 + J J o U 3 6 u H P K f C o s w E l / K O A r k v o J 1 / s v P q p 5 6 + e f B X n 6 1 d 5 s y 7 b D E H d L C / T 0 5 + m a K 4 g H Z J u H c + r u q 7 u U u a i y f j X O 1 G K / y i o 6 1 L 8 5 H j v z Z P j Z 1 + c 3 Y L i j u B N e k x h R 1 1 g Y T p K 6 B + F d 1 1 C n 9 7 7 v X d + 7 4 P d 7 5 4 O E f o y K / / R v 2 c g 8 P h R K N c l 5 7 O 9 p 5 / / 5 B N a 2 x / k 2 7 y + z K L U v P e j M K 5 H z S 8 O n n z 5 e z / f G d Q C 0 7 Y 4 J 9 P m / L W v q R j u / S j I 6 9 L + 8 + O f / P L J 0 9 d n U Z t 3 + m 6 a N 1 V a p W f L Z k 0 z Q J 7 G t M i Q v S S P b s j N i x L + R x F f l / D f P n j y k w 9 / r 6 + + 8 x M 3 m D 5 e a 3 p D j h y T n q h M d O c c 3 L J K v y B 5 a D P i 9 z i 3 / y g o 7 B L 9 9 / r i 9 z 7 e / 6 k H 3 x 7 W 2 7 c h e p T Y P w o T u 8 R + / u W L 4 + d P T 0 4 e 9 o n 9 h v O d 7 5 u j u / e j 2 L B L 4 y + e n H 3 3 x U 9 + 5 y d + 7 y E a I 1 K R p D K t R L 0 3 w X 9 + x Y j P T / e / e 6 s k / v P f 6 / N I 7 m O P k 8 h 9 K u 5 s 9 D q e / f y l 4 k + 8 j q Q 7 9 3 i h I 0 L F j S 7 E / z e o e J f / P f m S c X 9 2 f I I f x 2 9 e 4 c f J K R H h 1 a v f + / f n X 0 6 f v / n q 7 O l u n G 4 n v 8 9 P U I B r m m j b v U 0 0 N k 0 e v / j q i 9 / / 9 c n x c x 4 l / n j 5 6 p S x O P 3 i J V H k 7 D V + f / n 8 9 C d P n z N S X 3 3 x F f / y / P j z z 1 9 R D 4 / v y m + P X 7 z + 6 g n j / e z 5 8 Z v f X + f o 8 V 3 v L / n m d e c 7 8 7 f 5 l i b M Q n n 9 + z 8 9 Y 5 i / 1 9 l T v I A f R E J D k 9 s R 5 / P 9 s 9 s T h 8 X 4 5 x F x v v 3 y 9 E f E 6 R I n d A t v S Z y f L 2 I V Z k V / R J x e 6 s I l g m 5 J n J 8 v Y m U G / P T b X 3 7 3 R 8 Q Z M u X P X v 1 e t y b O z x e x s q b 8 x e e 3 5 5 y f b 8 R 5 8 t 3 X P y J O R C E f P P j 0 9 3 5 9 + m L / 5 N b E + f m i c 8 K V 5 F s S 5 + c L 5 3 y t 8 O H n G 3 H e K / D 8 + S J W V i E / / e r 2 x P n 5 x j m n 3 / n i 9 s T 5 + c Y 5 7 x W V / 3 z j n G f P v / M j D z l i y h + 8 / L 2 + e + / 3 e f P s 9 k 7 g z x e x C l d F f k S c D 8 / n / H w h j l X I n z 6 7 v c 7 5 + U a c 4 y f f / Z H O G S L O w 9 e / z 4 9 M + R B x f q + T B 1 a s f k Q c p 5 B P j v f e P D l + 9 s X Z r T n n 5 5 t Y v R f n / H w j z n t l A n / + E O f l w 9 9 7 9 9 X O y y / 2 f 5 T s + k b 8 n J 8 v x C G F / P z L F 8 f P n 5 6 c P L w 1 c X 6 + i B U R 5 + G 9 B w 9 + 6 u T z J 5 Y b f k S c D 0 l Z / H w j z v F X P 3 l 7 4 v w 8 0 j n f P n j y k w 9 / r 6 + + 8 x O 3 J s 7 P H 8 7 5 G q b 8 5 w t x i H N + r y 9 + 7 + P 9 n 3 r w 7 d / n R 8 T 5 J s T q 5 5 H O e f j l w y c v f q 8 v n 7 + + N X F + H n H O + y f Y f 7 5 w z t c y 5 T 9 f O O d r Z Q J / v h H n 9 / r J T 2 9 P n J 9 v Y n W 6 8 + J H Y j V E n M 9 f f H 5 7 h f z z h T h k r U 7 v / d 4 7 v / f B 7 n d P b 0 2 c n 2 9 i 9 Z 0 3 B z / i n M G U x d 7 v d X v i / H z h n K + 1 N P P z h T j W C X y f 5 e C f b 8 R 5 + u 0 v f 0 S c i F h 9 f v y T X z 5 5 + v r s q x 8 R p 0 + c 4 5 O T 3 + f 3 O b v 3 e 1 k L 9 P 9 H 4 n w t 4 h h u O H n 2 6 k c e c o R z v n h y 9 t 0 X P / m d n / i 9 b 0 2 c n 0 d i 9 f 7 r V j + P i P N s 7 + n n P / n k 9 z 6 5 f Q 7 5 5 x F x 3 j 9 N + v O I O M c / 9 d X + y 5 / 4 9 D s / W p r 5 R m K r n 2 / E O f 3 O F w e 3 J s 7 P J 7 F 6 b y f w 5 w v n E H E O H n z 6 e 7 8 + f b F / c m v i / H z h n K + V 7 P r 5 Q h z 4 O V 8 c P P n y 9 3 6 + c / t 8 z s 8 X s T I D f v L 0 q 9 s r 5 J 8 v x P l a n P P z S K z e f / X h 5 x H n v H + y 6 + c R c Z 5 / + e L 4 + d O T k 4 e 3 J s 7 P F 7 E y A 3 6 v t f K f L 5 x j w 4 f 3 W S v / / w / n 3 O V / n 7 4 6 e 8 4 o v X z 1 8 s 3 Z 6 W s h 2 s t X X 7 4 8 f S V / 4 2 V 9 d g k K g P z k 8 f O v e M h 3 u 4 0 3 v L y 3 + y E v 7 3 3 I y / c + 4 O V 7 H z L m / Q 9 6 + U M I t u 8 T j D l N f n s / I D 7 h v i a Q 3 R 2 f B k e / 9 9 e D 8 Q G k 2 N 0 J S L H 7 9 R D 4 A B b a 3 d n / B h C 4 / y E I f P o h L z 8 I m S C i F R + c v f 6 a v H H w I Y g 9 D B D 7 W g j s h m L y 9 W B 8 C G / s f g O 8 s f c B W m b 3 Q 9 T y 3 o f L 9 v 7 O h 8 O 4 / w 3 A e B j C e D 9 C 0 M s + F Y 9 O m z a b V e k s T 1 8 X 7 T q b F t U y f V Y s s + W 0 y O s s f f L 1 8 O t o 9 I g c P v z i i y + / F u y A g 7 4 m / Q J G + j o w d v H / j W P 8 i Z d 7 z 3 6 v L 3 7 y 9 / p 6 s G + m 3 9 f T Y 4 A d G M q f + s l X z 3 / / L 1 6 i w 6 8 D K 9 A I P / X s 7 P c 3 4 H 7 / n 6 A G X 4 N 5 A N Q 3 H 0 f H T 3 / y O 7 / P i y 9 / 4 q u z r 8 E u g O b b E 0 A 7 + 8 m z 0 9 / n 1 f H X A x b a l 3 t 3 d x 7 c 3 d v Z P b g Z W A y Y b 1 C O d j 6 9 u 7 s L Y A / T 3 Z 1 H 9 L / 7 + 1 8 P a m B p v n n p 3 u 2 4 1 h 4 V 0 t 1 P H 9 0 7 e H T v 4 d e D G s j T B 0 5 U x 1 b e v 7 u z r y j e f 3 R / 9 9 H e p 1 8 P a i A 6 P z 4 M 4 6 6 N U H 7 y + J W A 5 F 9 + 8 s X x F 0 c / 9 f L 3 f / b 7 n B 6 / o t f x J 5 p Q K C T 2 l H 9 7 / J M v j 1 + 9 p o j n J X 2 k v z 5 + f f b 5 i y N K x v H P x 1 + + f H N 0 + h O P 7 + L n 4 + d f f v d o j / U i f s O f v / / p 7 / 3 G f c R / P f 7 2 2 e f f h q n A T 3 z C s d 2 X 3 3 1 D 3 x 3 / o 3 9 z l S 6 z d l 1 n 5 S j d T 1 d 5 P c 6 b V T 4 t s j J v U g s I b f W d 3 / / 5 6 Y u j f f s x / 8 m g 3 w h k / Z U / p 1 b + n 4 + / / e r 3 M a 3 4 N 9 v I / f X 4 J 7 X F T 5 p P g I L 9 4 / G 3 T 5 + / / P 2 P f / L 4 j O P B L 1 5 / / v u / 4 P D x 7 M s n 3 3 n x x d H O s 7 P X J 0 J j / Y S p c v L F S 2 s s I x O z c / b 7 4 z 2 a x X s 3 z 8 3 Z x r l 5 8 s a b G z Y V w d T s d u b l i B m W f 7 P z c 2 Q + k m Z C Z z d p h m j / 7 6 W / 0 P H r 0 R 9 N f z Q H P x d z 8 P r 3 P / n y i 5 f 0 z 9 P T 3 3 / 3 5 i l 4 f X s V 9 f n p F y e d O b A f 3 a i i P q 8 m Z M X K 9 F S s 2 R f F d F 5 l 0 3 / 0 L 1 7 + f 0 w x W e K + 3 6 z 8 L J m M r k z Y j 2 6 c j 5 t N x u 7 P x c w c n f 5 0 X k 8 L 8 n N k U r 7 2 P N 3 S g N z l f 7 9 9 / O L p c / j p 8 A / 1 j 8 e v 3 x y / o R 9 v K L 3 6 + / / E V 6 e v f h / g 6 / 3 1 + O z F y 6 / e f E G s c A S v 0 v 4 h C d H n Z 6 9 5 u C d f v f q 9 f g q / v H 7 1 F P C I s H v b O / v b 8 D n 1 o 8 c k 5 G c / e f R 7 k b 8 o v z 1 + / d V L S u 6 + f v 3 7 f 0 H / H H 9 + a q G 9 / u o L z s H + / q + + / O 5 r s E / 4 g f v + 5 M v n X 3 3 x I m x i P n v 8 F V H 9 9 z 8 + e X P 2 k 6 f 8 H i D 7 n 2 l D f P z i 9 z / 5 N n H j 7 / / l C + m B S N D 9 y G 9 D b 3 b b 8 E f U 5 v W b V 1 + d 2 J d 2 0 S b 8 y G / D L 4 V t B M 7 r b 9 M s P v 2 S k t u n L 9 6 A P m + O m S 6 d j 4 + V X O H H R G 1 p D Z i 7 v 7 9 h l e H o N m w o 7 + 1 t f O / 5 6 f 5 3 9 T 3 b 0 P T 3 + u z p 7 3 / 2 4 u n p 7 3 2 0 Z 0 G 7 z 0 w r y v f j w 2 d n v z c I 2 f / Q Y O H e 3 L U d d q H t x a A F H z 4 G T T B Z L z 6 X d Y X T 7 1 q W O H t B 7 v H Z U / 7 1 9 Y s v 3 1 C G / 8 3 v w y J 8 T L T 8 f W j a X p 0 h 9 v b / R B / M 0 3 d f n Z K Y v C Y B J k b + 6 j n 9 / O L 4 9 / 7 9 G Q v 5 h f / + f c z f v w + / I Q 3 J E X / 2 D P 2 8 + o m f x A 8 R t 1 h w q o L I P 3 5 / i j a + a 5 v z X 7 / / G 9 V 5 Z y + e E R M 8 C a J l + 9 n j z 0 9 f f P X i 7 O x p f 0 Z d D s C 2 e U w r G c 9 J H r 8 4 e 5 O + a 4 p H y 6 L 8 7 K O 2 X u c f o S M W t L M v X 2 C G 7 e + P X 0 P X n B 0 / e X 5 6 8 u W L N 8 d n L 0 5 J 5 9 h f f 3 9 R O B F o b 3 7 v 3 5 8 4 6 P T k D d 7 / / T l W e R 1 p d j c K / + 6 r 1 6 9 + / 9 e / N z M 9 U f Q n z 5 7 y p 2 8 6 H 7 z 5 / c 9 I p y F s k u b 4 i 9 g g W + R H o N 7 p 8 1 P I z u 9 P u o k / e x x E V t T W h E 2 / j 7 7 E n 5 G N O z U v n C 1 n + T t M s / z y + C e z c t 2 D L R 9 S m x B i r I N X p 8 T g r 3 7 / 4 9 e v T 7 9 4 8 v z 3 2 d z N k 9 N 3 x 7 N Z s R y l P 5 n X D Q X P n z 2 g J O B 4 b 3 y P / t 0 Z p S f r k i x g / t k y X 7 d s C F + u J 2 U x / b 3 y 6 z f V 2 3 z 5 2 c O 9 T 7 N P 9 3 Y O p p P z + w e T b P J 1 M D 1 5 T r h u R n N a L c Z N t h p P i n H e j r N l V l 7 / g O x x B t T H N I a z N l + 8 y d + 1 p 2 W + y J f t e 2 H B A m 7 m e z M a T 1 + y x 3 h 7 2 K e / N 0 n D L W a b h v D 6 0 9 / 7 w b c f / F 4 P n 7 6 i B f T d L 9 7 8 5 I O v f p 9 7 9 x / 8 X l + + V 4 e v v 3 1 6 + m Z z X 5 o x i a V L 3 q u r p 6 d w u 3 7 / 1 9 8 + f n n z 6 L 5 4 8 X t 9 + y s S o 5 / 8 9 D v H p 8 9 + 7 9 / 7 u 2 9 + r + d f v X l 1 / / S 9 u n w F L b y 5 r 9 / t y e + 2 + w j / v B f g p 2 e v X z 4 / / n 1 + f + j m s x N S / M / f n L 7 a z J O s W N 4 D 9 L M v X 3 1 x / O a b h Q k l 8 f u r l r h B g n 5 h 2 R 7 + H u 8 W Z X q p c v 7 R 7 n j n o z R f T i u S o Y v P P l q 3 5 9 u 7 n 3 7 0 e / z C i / b w N 0 7 Q / H V e k 6 9 b / C D 3 J C s l E M v m E e n Y z z 6 a t + 3 q 0 d 2 7 V 1 d X 4 6 t 7 4 6 q + o A T U z u 7 d 3 / u L 5 6 + n 8 3 y R b R d L Y r X l l J S w e W t 2 8 1 s f C Q J p C h T e X K 9 y / P 2 T G a E y K X N 8 d t d 8 a B q d P e U m x 6 / Y A P z + J p T g t v K d a c m k M K + T D u M m w Y c y 8 r u x o e P r 9 2 K q 4 6 / e f P n s b L M 0 v u + M n x y / h M l 8 b 5 h 3 f b N k L J + Y s s 1 2 7 f 7 P o l 2 7 / 1 7 k / J F d + 9 m 0 a 3 v v B f s 9 7 N p P f v X s + e 7 x F z / 1 5 Y M 3 r + 7 d f 3 7 v u 1 / u f n r / / n f e / O R 7 d f j / V r t 2 9 u L + T / 7 e e / t P 3 7 y + / 8 W b L 1 + 9 P i Z H d f / J p 0 + + 8 1 5 d 3 s a u n c C u n f z I r v 0 8 t G s c u f z + X v L 4 R 6 b t m z B t n / 4 s m r Z P 3 4 u c P z J t / 5 8 0 b Q + + / W b n 9 N 7 D n 9 r b e / r t / b P 7 L 1 7 8 x J c P T 3 / q J 3 a e v V e H / 6 8 1 b T / x / O z Z 7 u n r n 9 q / f + / J 7 / X 6 O w 9 + 4 s G b 3 / v L 7 7 5 6 F e / y A 0 z b U 5 i 2 p z 8 y b T 9 / T V u w J n e T d c P Y f m T e b j R v D 3 4 W z d u D 9 y L n j 8 z b / y f N 2 / 2 H L 3 + f L 7 8 8 + f T L 7 z 5 4 9 v z p i 5 + 8 9 9 X x 5 z v E z m f v 1 e H / W 8 3 b w 4 P f 6 + k X J 2 + + + O r s + c M n P / V T O 0 9 / n 0 9 / r 7 3 7 L 3 e / + 1 5 d 3 s a 8 P Y N 5 e / Y j 8 / b / K / N 2 U j E o M U R x 8 y a r 1 z + y Z l / b m n 3 + i h Z h 9 7 5 h M 2 a A v g c B f 7 7 a r 8 / r Y v Z e 3 f + / x H C d / d 6 / 1 4 P n + 6 9 P T z 8 9 e f 3 y 9 9 p 9 8 / s 8 f / H 6 4 e / z 8 s 3 J e 3 V 4 C 8 N 1 v i Z 5 z N 9 v H O 9 l p H 6 f + 0 / 3 P 3 / y x d 6 3 f + I n f u / f 5 6 d e / T 5 f v T o h c M 8 f v u e K 8 C 2 M 1 L G k F / f u v R d k M S G b Q f / e 7 w X x 9 Z e v a M W d l u l v 4 N / 3 g / r t s 9 N X x 6 9 O v v 3 7 / G y C Z t v 3 8 t X p s 7 P f + / S b s a o v j n / y 7 P P j G x X t e 2 L 8 T d o D M M B X z 4 + / S f S e v j p 7 / v z 3 f / r l d 1 / 8 / l + + o J D w x U 9 + I 5 h + + + z z b z + n / 7 8 h l + r V V y d v v n p 1 + v t / Q f r 8 m / K q a N 5 P S f 2 e n P 7 + v 9 f p 7 / O N c t j J 8 7 O X X 1 B k / H t v B v r s q + f P X 5 / 9 1 P u t q B v Y N x i 1 r w X 7 + O l 3 v n o N i T i j i P H 4 1 e l m L r k t n e n P N 6 c n N 8 r E b c E 9 / f L 3 f / H l m 9 / / K f m s b 0 5 / / x d f g S F u 5 R m / 5 y S + / v a X 3 0 W S g x 1 j c i V + f 7 F n 5 p N v Z C y v v 3 p J 6 u f 1 6 9 / / x e l 3 f / / n Z y + + h h a 6 q 7 / e 3 j + 7 9 7 P h n 7 2 f F f q R f 3 b L 7 t / P P 3 u / S X g P / + z h 5 7 / X w U / c e / D d V 3 u / z 5 e n 3 / 3 O T + w / v L f / f H f / + B t P L I h / 9 n 7 j e C / / 7 C c O v j x 9 8 f o n v / 1 6 d 2 / n y 9 2 z 7 / z E T 3 z 7 p 3 6 f e y 8 f v J + n + R 7 + 2 b 3 3 y 7 z 9 y D / 7 k X / 2 I / 9 M V e + P / L M O n / 3 I P / P 0 2 v / n / b O 7 b / g X + v z 1 7 2 9 W 1 k g 6 3 x x T R 6 + O H t t f f / 9 v H 7 9 4 + v w 0 p Y z p o 2 V R f v Z R W 6 8 p I U q d v f m 9 f / 8 v n 3 y H J g / v 0 / + f f 3 X 6 O t L s b h T + G 4 M l o / b q 1 e 8 d / H 3 2 9 O j 4 + X M i 8 d N X x 5 / / / o Q A / f L l S x r e U x o s O u L p 4 l 9 o W J 2 X I 8 B I m o m S 3 6 Z Z O n v z + 3 9 x f P L q S w 8 W I 3 k L I P T n C a b D j O b r o / P F 6 f M 3 F s z r r w 9 H h e f 3 / + 6 X r 3 6 v J 1 9 + + X t 9 j U E Z y n z 3 C d Q z f f X i 6 6 N j 0 P j 9 X 5 K / S n 8 8 3 Y D P E I w 3 3 z 6 F S / j e 4 3 h N a b v T 3 / + r l 8 i h / / 5 Q g f 4 w d t 5 r G G / I w X p N 2 v 8 D w f w 4 L J 1 7 m f 9 8 r 9 e / C l / / 6 r 1 e f / H l 7 / / d V 8 e + y N y W k n Y W O 8 O / 7 f u s G u k D J y g f w O E W m T O f m Y 6 + P H 7 9 e / / e O 1 9 + f n B 6 c P / h z s s 3 p O B 3 v / r u m x f f f S / g L 8 m K k S 3 7 s G l W I P z G 1 6 E W K X n 4 y K / P X n x O D E x x l E r k 1 4 D 1 1 e t T k u A 3 Z 1 + Q a S e 3 6 E v S n b d V U n d D f Q x I Z M v Y / J B p P o I y f 3 y 3 + + l j G T u C u E 0 z 4 r X S N 9 7 8 P i 9 P j 7 5 b 1 W 8 n V f X W N O A P H 2 M B U w T 4 i B j e + w v N P j 8 9 + n 8 A I 7 M O H j g E A g A = < / A p p l i c a t i o n > 
</file>

<file path=customXml/itemProps1.xml><?xml version="1.0" encoding="utf-8"?>
<ds:datastoreItem xmlns:ds="http://schemas.openxmlformats.org/officeDocument/2006/customXml" ds:itemID="{78B835C6-C6D2-460F-8E4B-6733E4702DE6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 Situacion Financiera</vt:lpstr>
      <vt:lpstr>fuente2</vt:lpstr>
      <vt:lpstr>fuente3</vt:lpstr>
      <vt:lpstr>'Estado Situacion Financiera'!Área_de_impresión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Estado de Situación Financiera</dc:title>
  <dc:creator>steel</dc:creator>
  <cp:lastModifiedBy>Suelem Janeth González Rodríguez</cp:lastModifiedBy>
  <cp:lastPrinted>2025-05-12T17:17:42Z</cp:lastPrinted>
  <dcterms:created xsi:type="dcterms:W3CDTF">2017-06-21T15:05:23Z</dcterms:created>
  <dcterms:modified xsi:type="dcterms:W3CDTF">2026-05-05T17:53:05Z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Estado Situacion Financiera</vt:lpwstr>
  </property>
  <property fmtid="{D5CDD505-2E9C-101B-9397-08002B2CF9AE}" pid="3" name="BExAnalyzer_OldName">
    <vt:lpwstr>I_1 ESF.xlsx</vt:lpwstr>
  </property>
</Properties>
</file>